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uOHgQnhriOOVdeMIOqj1sISaWyaP9/w1LsyI+8AxqYxtfTr8hdyB/7eD6foy25EdZO9abIVLp0/C39k6bE4i3g==" workbookSaltValue="xiPX1JUgmipe7gjDvUdC0g==" workbookSpinCount="100000" lockStructure="1"/>
  <bookViews>
    <workbookView xWindow="0" yWindow="0" windowWidth="20490" windowHeight="7650" firstSheet="1" activeTab="1"/>
  </bookViews>
  <sheets>
    <sheet name="1400" sheetId="1" state="veryHidden" r:id="rId1"/>
    <sheet name="افزایش حقوق 1400" sheetId="5" r:id="rId2"/>
  </sheets>
  <definedNames>
    <definedName name="_xlnm.Print_Area" localSheetId="1">'افزایش حقوق 1400'!$A$1:$F$19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5" l="1"/>
  <c r="C16" i="5" l="1"/>
  <c r="D12" i="1" l="1"/>
  <c r="L10" i="1"/>
  <c r="F15" i="5" l="1"/>
  <c r="F16" i="5" s="1"/>
  <c r="O1" i="1" l="1"/>
  <c r="K1" i="1"/>
  <c r="K2" i="1"/>
  <c r="L2" i="1" s="1"/>
  <c r="O2" i="1" s="1"/>
  <c r="K3" i="1" l="1"/>
  <c r="M2" i="1"/>
  <c r="L3" i="1" l="1"/>
  <c r="M3" i="1" l="1"/>
  <c r="O3" i="1"/>
  <c r="K4" i="1"/>
  <c r="L4" i="1" l="1"/>
  <c r="M4" i="1" l="1"/>
  <c r="O4" i="1"/>
  <c r="K5" i="1"/>
  <c r="M5" i="1" l="1"/>
  <c r="L5" i="1"/>
  <c r="O5" i="1" s="1"/>
  <c r="O6" i="1" s="1"/>
  <c r="C8" i="5" s="1"/>
  <c r="C9" i="5" s="1"/>
  <c r="E68" i="1"/>
  <c r="D68" i="1"/>
  <c r="C68" i="1"/>
  <c r="B68" i="1"/>
  <c r="D67" i="1"/>
  <c r="C67" i="1"/>
  <c r="B67" i="1"/>
  <c r="D66" i="1"/>
  <c r="C66" i="1"/>
  <c r="B66" i="1"/>
  <c r="D65" i="1"/>
  <c r="C65" i="1"/>
  <c r="B65" i="1"/>
  <c r="E64" i="1"/>
  <c r="D64" i="1"/>
  <c r="C64" i="1"/>
  <c r="B64" i="1"/>
  <c r="S63" i="1"/>
  <c r="R63" i="1"/>
  <c r="Q63" i="1"/>
  <c r="P63" i="1"/>
  <c r="E63" i="1"/>
  <c r="D63" i="1"/>
  <c r="C63" i="1"/>
  <c r="B63" i="1"/>
  <c r="S62" i="1"/>
  <c r="R62" i="1"/>
  <c r="Q62" i="1"/>
  <c r="P62" i="1"/>
  <c r="D62" i="1"/>
  <c r="C62" i="1"/>
  <c r="B62" i="1"/>
  <c r="S61" i="1"/>
  <c r="R61" i="1"/>
  <c r="Q61" i="1"/>
  <c r="P61" i="1"/>
  <c r="D61" i="1"/>
  <c r="C61" i="1"/>
  <c r="B61" i="1"/>
  <c r="S60" i="1"/>
  <c r="R60" i="1"/>
  <c r="Q60" i="1"/>
  <c r="P60" i="1"/>
  <c r="D60" i="1"/>
  <c r="C60" i="1"/>
  <c r="B60" i="1"/>
  <c r="S59" i="1"/>
  <c r="R59" i="1"/>
  <c r="Q59" i="1"/>
  <c r="P59" i="1"/>
  <c r="E59" i="1"/>
  <c r="D59" i="1"/>
  <c r="C59" i="1"/>
  <c r="B59" i="1"/>
  <c r="S58" i="1"/>
  <c r="R58" i="1"/>
  <c r="Q58" i="1"/>
  <c r="P58" i="1"/>
  <c r="D58" i="1"/>
  <c r="C58" i="1"/>
  <c r="B58" i="1"/>
  <c r="S57" i="1"/>
  <c r="R57" i="1"/>
  <c r="Q57" i="1"/>
  <c r="P57" i="1"/>
  <c r="E57" i="1"/>
  <c r="D57" i="1"/>
  <c r="C57" i="1"/>
  <c r="B57" i="1"/>
  <c r="S56" i="1"/>
  <c r="R56" i="1"/>
  <c r="Q56" i="1"/>
  <c r="P56" i="1"/>
  <c r="E56" i="1"/>
  <c r="D56" i="1"/>
  <c r="C56" i="1"/>
  <c r="B56" i="1"/>
  <c r="S55" i="1"/>
  <c r="R55" i="1"/>
  <c r="Q55" i="1"/>
  <c r="P55" i="1"/>
  <c r="E55" i="1"/>
  <c r="D55" i="1"/>
  <c r="C55" i="1"/>
  <c r="B55" i="1"/>
  <c r="S54" i="1"/>
  <c r="R54" i="1"/>
  <c r="Q54" i="1"/>
  <c r="P54" i="1"/>
  <c r="E54" i="1"/>
  <c r="D54" i="1"/>
  <c r="C54" i="1"/>
  <c r="B54" i="1"/>
  <c r="S53" i="1"/>
  <c r="R53" i="1"/>
  <c r="Q53" i="1"/>
  <c r="P53" i="1"/>
  <c r="E53" i="1"/>
  <c r="D53" i="1"/>
  <c r="C53" i="1"/>
  <c r="B53" i="1"/>
  <c r="S52" i="1"/>
  <c r="R52" i="1"/>
  <c r="Q52" i="1"/>
  <c r="P52" i="1"/>
  <c r="R51" i="1"/>
  <c r="Q51" i="1"/>
  <c r="P51" i="1"/>
  <c r="R50" i="1"/>
  <c r="P50" i="1"/>
  <c r="E50" i="1"/>
  <c r="D50" i="1"/>
  <c r="C50" i="1"/>
  <c r="B50" i="1"/>
  <c r="R49" i="1"/>
  <c r="P49" i="1"/>
  <c r="E49" i="1"/>
  <c r="D49" i="1"/>
  <c r="B49" i="1"/>
  <c r="P48" i="1"/>
  <c r="E48" i="1"/>
  <c r="D48" i="1"/>
  <c r="B48" i="1"/>
  <c r="G1" i="1"/>
  <c r="C2" i="1" l="1"/>
  <c r="C1" i="1"/>
  <c r="C19" i="1"/>
  <c r="C34" i="1"/>
  <c r="C35" i="1"/>
  <c r="C20" i="1"/>
  <c r="D20" i="1" l="1"/>
  <c r="E20" i="1" s="1"/>
  <c r="D35" i="1"/>
  <c r="E35" i="1" s="1"/>
  <c r="D2" i="1"/>
  <c r="C21" i="1" l="1"/>
  <c r="D21" i="1" s="1"/>
  <c r="E21" i="1" s="1"/>
  <c r="E2" i="1"/>
  <c r="G2" i="1"/>
  <c r="C36" i="1"/>
  <c r="C3" i="1"/>
  <c r="C22" i="1" l="1"/>
  <c r="D22" i="1"/>
  <c r="E22" i="1" s="1"/>
  <c r="C23" i="1"/>
  <c r="D3" i="1"/>
  <c r="D36" i="1"/>
  <c r="E36" i="1" s="1"/>
  <c r="C37" i="1" l="1"/>
  <c r="D37" i="1" s="1"/>
  <c r="E37" i="1" s="1"/>
  <c r="G3" i="1"/>
  <c r="E3" i="1"/>
  <c r="C4" i="1"/>
  <c r="D23" i="1"/>
  <c r="E23" i="1" s="1"/>
  <c r="D4" i="1" l="1"/>
  <c r="C5" i="1" s="1"/>
  <c r="C24" i="1"/>
  <c r="E24" i="1" s="1"/>
  <c r="C38" i="1"/>
  <c r="E38" i="1" s="1"/>
  <c r="D5" i="1" l="1"/>
  <c r="E4" i="1"/>
  <c r="G4" i="1"/>
  <c r="G5" i="1" l="1"/>
  <c r="E5" i="1"/>
  <c r="C6" i="1"/>
  <c r="D6" i="1" l="1"/>
  <c r="C7" i="1" s="1"/>
  <c r="E7" i="1" l="1"/>
  <c r="D7" i="1"/>
  <c r="G7" i="1" s="1"/>
  <c r="C8" i="1"/>
  <c r="E8" i="1" s="1"/>
  <c r="E6" i="1"/>
  <c r="G6" i="1"/>
  <c r="G8" i="1" l="1"/>
  <c r="C17" i="5" s="1"/>
  <c r="C18" i="5" s="1"/>
  <c r="F17" i="5" s="1"/>
  <c r="F18" i="5" s="1"/>
</calcChain>
</file>

<file path=xl/sharedStrings.xml><?xml version="1.0" encoding="utf-8"?>
<sst xmlns="http://schemas.openxmlformats.org/spreadsheetml/2006/main" count="60" uniqueCount="52">
  <si>
    <t>مساوی یا کمتر از میزان معافیت مالیاتی</t>
  </si>
  <si>
    <t>4 تا 8</t>
  </si>
  <si>
    <t>8 تا 12</t>
  </si>
  <si>
    <t>12 تا 18</t>
  </si>
  <si>
    <t>18 تا 24</t>
  </si>
  <si>
    <t>24 تا 32</t>
  </si>
  <si>
    <t>32 به بالا</t>
  </si>
  <si>
    <t>مازاد معافیت مالیاتی تا 1/5 برابر آن</t>
  </si>
  <si>
    <t>1/5 تا 2/5 برابر مازاد معافیت مالیاتی</t>
  </si>
  <si>
    <t>2/5 تا 4 برابر مازاد معافیت مالیاتی</t>
  </si>
  <si>
    <t>4 تا 6 برابر مازاد معافیت مالیاتی</t>
  </si>
  <si>
    <t>بیش از 6 برابر مازاد معافیت</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</si>
  <si>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</si>
  <si>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</si>
  <si>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</si>
  <si>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</si>
  <si>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</si>
  <si>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1.5</t>
  </si>
  <si>
    <t>2.5</t>
  </si>
  <si>
    <t>3.9</t>
  </si>
  <si>
    <t>7.05</t>
  </si>
  <si>
    <t>20.75</t>
  </si>
  <si>
    <t>21.75</t>
  </si>
  <si>
    <t>25.5</t>
  </si>
  <si>
    <r>
      <t>ماده 92 قانون مالیات های مستقیم-</t>
    </r>
    <r>
      <rPr>
        <sz val="16"/>
        <color rgb="FF000000"/>
        <rFont val="B Nazanin"/>
        <charset val="178"/>
      </rPr>
      <t> پنجاه‌درصد (50%) مالیات حقوق کارکنان شاغل در مناطق کمتر توسعه یافته طبق فهرست سازمان مدیریت و برنامه‌ریزی کشور بخشوده می‌شود.</t>
    </r>
  </si>
  <si>
    <t>ماده 2 آیین نامه اجرایی ماده 25 قانون حمایت از معلولان : پنجاه درصد (50%) حقوق، مزایا و دستمزد مالیات یکی از اولیای افراد دارای معلولیت شدید یا خیلی شدید اعم از اینکه در منزل یا مراکز نگهداری یا بیمارستان نگهداری شوند، مطابق شرایط این آیین‌نامه از پرداخت مالیات معاف است.</t>
  </si>
  <si>
    <t>ماده۵۶ قانون جامع خدمات رساني به ايثارگران : (صد در صد (۱۰۰%) حقوق و فوق‌العاده شغل و سایر فوق‌العاده‌ها اعم از مستمر و غیر مستمر شاهد، جانبازان و آزادگان از پرداخت مالیات معاف می‌باشند بند ذ ماده 88 قانون برنامه ششم : به ماده (56) قانون جامع خدمات‌رسانی به ایثارگران عبارت رزمندگان با حداقل دوازده ماه حضور در جبهه اضافه می‌گردد.</t>
  </si>
  <si>
    <t>تاریخ تصویب : 1368/12/16</t>
  </si>
  <si>
    <t>ماده 5 قانون اصلاح پاره ای از مقررات مربوط به پایه حقوق اعضاء رسمی هیأت علمی ( آموزشی و پژوهشی) شاغل و بازنشسته دانشگاهها و مؤسسات آموزش عالی از درآمد مشمول مالیات حقوق اعضای هیأت علمی موضوع این قانون با رعایت معافیت‌های مقرر در قانون مالیاتهای مستقیم حداکثر ده‌درصد (10%) به عنوان مالیات کسر خواهد شد.</t>
  </si>
  <si>
    <t>بیش از 4 برابر مازاد معافیت</t>
  </si>
  <si>
    <r>
      <rPr>
        <b/>
        <sz val="12"/>
        <rFont val="B Roya"/>
        <charset val="178"/>
      </rPr>
      <t>تهیه و تنظیم :</t>
    </r>
    <r>
      <rPr>
        <b/>
        <sz val="14"/>
        <rFont val="B Roya"/>
        <charset val="178"/>
      </rPr>
      <t xml:space="preserve"> صیاح الدین شهدی           کارشناس امور اداری و کارگزینی</t>
    </r>
  </si>
  <si>
    <t>اینستاگرام (instagram)</t>
  </si>
  <si>
    <t>کارشناس  امور اداری و کارگزینی</t>
  </si>
  <si>
    <t>پست الکترونیکی (Email)</t>
  </si>
  <si>
    <t xml:space="preserve">نسخه 1 </t>
  </si>
  <si>
    <t>سال 1399</t>
  </si>
  <si>
    <t>مبلغ (ریال)</t>
  </si>
  <si>
    <t>سال 1400</t>
  </si>
  <si>
    <t>حقوق ماهیانه</t>
  </si>
  <si>
    <t>مالیات ماهیانه</t>
  </si>
  <si>
    <t>۱۳۹۹/12/15</t>
  </si>
  <si>
    <t>مانده حقوق ماهیانه پس از کسر مالیات</t>
  </si>
  <si>
    <r>
      <t>حقوق ماهیانه (</t>
    </r>
    <r>
      <rPr>
        <b/>
        <sz val="12"/>
        <color theme="4" tint="-0.499984740745262"/>
        <rFont val="B Roya"/>
        <charset val="178"/>
      </rPr>
      <t>پس از اعمال افزایش)</t>
    </r>
  </si>
  <si>
    <t>وب سایت تخصصی اداری و استخدامی شناسنامه قانون</t>
  </si>
  <si>
    <t>مقدار افزایش حقوق سال 1400 (ریال)</t>
  </si>
  <si>
    <t>درصد افزایش حقوق سال 1400</t>
  </si>
  <si>
    <t>درصد افزایش خالص حقوق سال 1400</t>
  </si>
  <si>
    <t>مقدار افزایش خالص حقوق (ریال)</t>
  </si>
  <si>
    <t>لطفا جمع حقوق و مزایای ماهیانه سال 1399 خود را در کادر زرد رنگ و  بر حسب ریال وارد نمایید تا محاسبات بصورت خودکار انجام گیرد.</t>
  </si>
  <si>
    <t>جمع حقوق و مزایای ماهیانه سال 1399 (ریال)</t>
  </si>
  <si>
    <r>
      <rPr>
        <b/>
        <sz val="11"/>
        <color theme="8" tint="-0.499984740745262"/>
        <rFont val="B Mitra"/>
        <charset val="178"/>
      </rPr>
      <t xml:space="preserve">تهیه و تنظیم: </t>
    </r>
    <r>
      <rPr>
        <b/>
        <sz val="14"/>
        <color theme="8" tint="-0.499984740745262"/>
        <rFont val="B Mitra"/>
        <charset val="178"/>
      </rPr>
      <t>صیاح الدین شهدی</t>
    </r>
  </si>
  <si>
    <r>
      <rPr>
        <b/>
        <sz val="16"/>
        <color theme="8" tint="-0.499984740745262"/>
        <rFont val="B Roya"/>
        <charset val="178"/>
      </rPr>
      <t>نحوه افزایش حقوق کارکنان دولت (رسمی، پیمانی و قراردادی) در سال 1400</t>
    </r>
    <r>
      <rPr>
        <b/>
        <sz val="14"/>
        <color theme="4" tint="-0.499984740745262"/>
        <rFont val="B Roya"/>
        <charset val="178"/>
      </rPr>
      <t xml:space="preserve">
</t>
    </r>
    <r>
      <rPr>
        <b/>
        <sz val="12"/>
        <color theme="4" tint="-0.499984740745262"/>
        <rFont val="B Roya"/>
        <charset val="178"/>
      </rPr>
      <t>(بر اساس مصوبه کمیسیون تلفیق بودجه سال 1400)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</si>
</sst>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0.0"/>
    <numFmt numFmtId="166" formatCode="#,##0.0"/>
  </numFmts>
  <fonts count="30">
    <font>
      <sz val="11"/>
      <color theme="1"/>
      <name val="Arial"/>
      <family val="2"/>
      <scheme val="minor"/>
    </font>
    <font>
      <b/>
      <sz val="11"/>
      <color theme="1"/>
      <name val="B Roya"/>
      <charset val="178"/>
    </font>
    <font>
      <sz val="14"/>
      <color theme="1"/>
      <name val="B Nazanin"/>
      <charset val="178"/>
    </font>
    <font>
      <b/>
      <sz val="12"/>
      <color theme="1"/>
      <name val="B Roya"/>
      <charset val="178"/>
    </font>
    <font>
      <b/>
      <sz val="11"/>
      <color theme="1"/>
      <name val="B Nazanin"/>
      <charset val="178"/>
    </font>
    <font>
      <b/>
      <sz val="11"/>
      <color theme="1"/>
      <name val="Arial"/>
      <family val="2"/>
      <scheme val="minor"/>
    </font>
    <font>
      <u/>
      <sz val="11"/>
      <color theme="10"/>
      <name val="Arial"/>
      <family val="2"/>
      <scheme val="minor"/>
    </font>
    <font>
      <b/>
      <sz val="14"/>
      <color rgb="FFFFFF00"/>
      <name val="B Roya"/>
      <charset val="178"/>
    </font>
    <font>
      <b/>
      <sz val="16"/>
      <color rgb="FF000000"/>
      <name val="B Nazanin"/>
      <charset val="178"/>
    </font>
    <font>
      <sz val="16"/>
      <color rgb="FF000000"/>
      <name val="B Nazanin"/>
      <charset val="178"/>
    </font>
    <font>
      <sz val="12"/>
      <color rgb="FF444444"/>
      <name val="Mitra"/>
    </font>
    <font>
      <b/>
      <sz val="14"/>
      <color theme="4" tint="-0.499984740745262"/>
      <name val="B Roya"/>
      <charset val="178"/>
    </font>
    <font>
      <b/>
      <sz val="16"/>
      <color theme="8" tint="-0.499984740745262"/>
      <name val="B Roya"/>
      <charset val="178"/>
    </font>
    <font>
      <b/>
      <sz val="14"/>
      <name val="B Roya"/>
      <charset val="178"/>
    </font>
    <font>
      <b/>
      <sz val="12"/>
      <name val="B Roya"/>
      <charset val="178"/>
    </font>
    <font>
      <b/>
      <sz val="14"/>
      <color theme="1"/>
      <name val="B Roya"/>
      <charset val="178"/>
    </font>
    <font>
      <b/>
      <sz val="14"/>
      <color theme="1"/>
      <name val="B Nazanin"/>
      <charset val="178"/>
    </font>
    <font>
      <b/>
      <sz val="14"/>
      <color theme="10"/>
      <name val="B Mitra"/>
      <charset val="178"/>
    </font>
    <font>
      <b/>
      <sz val="14"/>
      <color theme="9" tint="-0.499984740745262"/>
      <name val="B Roya"/>
      <charset val="178"/>
    </font>
    <font>
      <b/>
      <sz val="16"/>
      <color theme="8" tint="-0.499984740745262"/>
      <name val="B Mitra"/>
      <charset val="178"/>
    </font>
    <font>
      <b/>
      <sz val="24"/>
      <color rgb="FFFF0000"/>
      <name val="IranNastaliq"/>
      <family val="1"/>
    </font>
    <font>
      <b/>
      <sz val="24"/>
      <color theme="8" tint="-0.499984740745262"/>
      <name val="IranNastaliq"/>
      <family val="1"/>
    </font>
    <font>
      <b/>
      <sz val="14"/>
      <color theme="8" tint="-0.499984740745262"/>
      <name val="B Mitra"/>
      <charset val="178"/>
    </font>
    <font>
      <b/>
      <sz val="16"/>
      <color theme="1"/>
      <name val="B Roya"/>
      <charset val="178"/>
    </font>
    <font>
      <b/>
      <sz val="14"/>
      <color theme="4" tint="0.79998168889431442"/>
      <name val="B Roya"/>
      <charset val="178"/>
    </font>
    <font>
      <sz val="14"/>
      <color theme="1"/>
      <name val="Arial"/>
      <family val="2"/>
      <scheme val="minor"/>
    </font>
    <font>
      <b/>
      <sz val="12"/>
      <color theme="4" tint="-0.499984740745262"/>
      <name val="B Roya"/>
      <charset val="178"/>
    </font>
    <font>
      <b/>
      <sz val="12"/>
      <color theme="8" tint="-0.499984740745262"/>
      <name val="B Roya"/>
      <charset val="178"/>
    </font>
    <font>
      <b/>
      <sz val="14"/>
      <color theme="6" tint="0.79998168889431442"/>
      <name val="B Roya"/>
      <charset val="178"/>
    </font>
    <font>
      <b/>
      <sz val="11"/>
      <color theme="8" tint="-0.499984740745262"/>
      <name val="B Mitra"/>
      <charset val="178"/>
    </font>
  </fonts>
  <fills count="27">
    <fill>
      <patternFill patternType="none"/>
    </fill>
    <fill>
      <patternFill patternType="gray125"/>
    </fill>
    <fill>
      <patternFill patternType="solid">
        <fgColor rgb="FFD7C1D5"/>
        <bgColor theme="4" tint="0.79998168889431442"/>
      </patternFill>
    </fill>
    <fill>
      <patternFill patternType="solid">
        <fgColor rgb="FFFFFF00"/>
        <bgColor indexed="64"/>
      </patternFill>
    </fill>
    <fill>
      <patternFill patternType="solid">
        <fgColor rgb="FFD7C1D5"/>
        <bgColor indexed="64"/>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rgb="FFB24EBA"/>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79998168889431442"/>
        <bgColor theme="4" tint="0.79998168889431442"/>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8" tint="0.59999389629810485"/>
        <bgColor theme="4" tint="0.79998168889431442"/>
      </patternFill>
    </fill>
    <fill>
      <patternFill patternType="solid">
        <fgColor theme="8" tint="0.79998168889431442"/>
        <bgColor theme="4" tint="0.79998168889431442"/>
      </patternFill>
    </fill>
    <fill>
      <patternFill patternType="solid">
        <fgColor theme="6" tint="-0.499984740745262"/>
        <bgColor indexed="64"/>
      </patternFill>
    </fill>
  </fills>
  <borders count="28">
    <border>
      <left/>
      <right/>
      <top/>
      <bottom/>
      <diagonal/>
    </border>
    <border>
      <left style="medium">
        <color indexed="64"/>
      </left>
      <right style="thin">
        <color rgb="FFFFFF00"/>
      </right>
      <top style="medium">
        <color rgb="FFFFFF00"/>
      </top>
      <bottom style="thin">
        <color rgb="FFFFFF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FFFF00"/>
      </right>
      <top style="thin">
        <color rgb="FFFFFF00"/>
      </top>
      <bottom style="thin">
        <color rgb="FFFFFF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FFFF00"/>
      </right>
      <top style="thin">
        <color rgb="FFFFFF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FF00"/>
      </left>
      <right style="medium">
        <color theme="8" tint="-0.249977111117893"/>
      </right>
      <top/>
      <bottom style="medium">
        <color theme="8" tint="-0.249977111117893"/>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rgb="FFFFFF00"/>
      </right>
      <top style="medium">
        <color rgb="FFFFFF00"/>
      </top>
      <bottom style="thin">
        <color rgb="FFFFFF00"/>
      </bottom>
      <diagonal/>
    </border>
    <border>
      <left/>
      <right style="thin">
        <color rgb="FFFFFF00"/>
      </right>
      <top style="thin">
        <color rgb="FFFFFF00"/>
      </top>
      <bottom style="thin">
        <color rgb="FFFFFF00"/>
      </bottom>
      <diagonal/>
    </border>
    <border>
      <left/>
      <right/>
      <top style="thin">
        <color indexed="64"/>
      </top>
      <bottom style="thin">
        <color indexed="64"/>
      </bottom>
      <diagonal/>
    </border>
    <border>
      <left/>
      <right/>
      <top style="thin">
        <color indexed="64"/>
      </top>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 fontId="1" fillId="2" borderId="1" xfId="0" applyNumberFormat="1" applyFont="1" applyFill="1" applyBorder="1" applyAlignment="1" applyProtection="1">
      <alignment horizontal="center" vertical="center" shrinkToFit="1" readingOrder="2"/>
      <protection hidden="1"/>
    </xf>
    <xf numFmtId="164" fontId="2" fillId="3" borderId="2"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9" fontId="0" fillId="0" borderId="0" xfId="0" applyNumberFormat="1" applyAlignment="1" applyProtection="1">
      <alignment horizontal="center" vertical="center"/>
      <protection hidden="1"/>
    </xf>
    <xf numFmtId="3" fontId="0" fillId="0" borderId="0" xfId="0" applyNumberFormat="1" applyAlignment="1" applyProtection="1">
      <alignment horizontal="center" vertical="center"/>
      <protection hidden="1"/>
    </xf>
    <xf numFmtId="0" fontId="0" fillId="0" borderId="0" xfId="0" applyProtection="1">
      <protection hidden="1"/>
    </xf>
    <xf numFmtId="3" fontId="1" fillId="4" borderId="4" xfId="0" applyNumberFormat="1" applyFont="1" applyFill="1" applyBorder="1" applyAlignment="1" applyProtection="1">
      <alignment horizontal="center" vertical="center" shrinkToFit="1" readingOrder="2"/>
      <protection hidden="1"/>
    </xf>
    <xf numFmtId="164" fontId="2" fillId="3" borderId="5" xfId="0" applyNumberFormat="1" applyFont="1" applyFill="1" applyBorder="1" applyAlignment="1" applyProtection="1">
      <alignment horizontal="center"/>
      <protection hidden="1"/>
    </xf>
    <xf numFmtId="3" fontId="2" fillId="3" borderId="5" xfId="0" applyNumberFormat="1" applyFont="1" applyFill="1" applyBorder="1" applyAlignment="1" applyProtection="1">
      <alignment horizontal="center"/>
      <protection hidden="1"/>
    </xf>
    <xf numFmtId="3" fontId="2" fillId="3" borderId="6" xfId="0" applyNumberFormat="1" applyFont="1" applyFill="1" applyBorder="1" applyAlignment="1" applyProtection="1">
      <alignment horizontal="center"/>
      <protection hidden="1"/>
    </xf>
    <xf numFmtId="3" fontId="1" fillId="2" borderId="4" xfId="0" applyNumberFormat="1" applyFont="1" applyFill="1" applyBorder="1" applyAlignment="1" applyProtection="1">
      <alignment horizontal="center" vertical="center" shrinkToFit="1" readingOrder="2"/>
      <protection hidden="1"/>
    </xf>
    <xf numFmtId="3" fontId="1" fillId="4" borderId="0" xfId="0" applyNumberFormat="1" applyFont="1" applyFill="1" applyBorder="1" applyAlignment="1" applyProtection="1">
      <alignment horizontal="center" vertical="center" shrinkToFit="1" readingOrder="2"/>
      <protection hidden="1"/>
    </xf>
    <xf numFmtId="3" fontId="1" fillId="2" borderId="0" xfId="0" applyNumberFormat="1" applyFont="1" applyFill="1" applyAlignment="1" applyProtection="1">
      <alignment horizontal="center" vertical="center" shrinkToFit="1" readingOrder="2"/>
      <protection hidden="1"/>
    </xf>
    <xf numFmtId="164" fontId="2" fillId="0" borderId="7" xfId="0" applyNumberFormat="1" applyFont="1" applyBorder="1" applyAlignment="1" applyProtection="1">
      <alignment horizontal="center"/>
      <protection hidden="1"/>
    </xf>
    <xf numFmtId="3" fontId="2" fillId="0" borderId="7" xfId="0" applyNumberFormat="1" applyFont="1" applyBorder="1" applyAlignment="1" applyProtection="1">
      <alignment horizontal="center"/>
      <protection hidden="1"/>
    </xf>
    <xf numFmtId="3" fontId="2" fillId="0" borderId="8" xfId="0" applyNumberFormat="1" applyFont="1" applyBorder="1" applyAlignment="1" applyProtection="1">
      <alignment horizontal="center"/>
      <protection hidden="1"/>
    </xf>
    <xf numFmtId="164"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2" fontId="3" fillId="5" borderId="5" xfId="0" applyNumberFormat="1" applyFont="1" applyFill="1" applyBorder="1" applyAlignment="1" applyProtection="1">
      <alignment horizontal="center" vertical="center" readingOrder="2"/>
      <protection hidden="1"/>
    </xf>
    <xf numFmtId="2" fontId="3" fillId="6" borderId="5" xfId="0" applyNumberFormat="1" applyFont="1" applyFill="1" applyBorder="1" applyAlignment="1" applyProtection="1">
      <alignment horizontal="center" vertical="center" readingOrder="2"/>
      <protection hidden="1"/>
    </xf>
    <xf numFmtId="4" fontId="0" fillId="0" borderId="0" xfId="0" applyNumberFormat="1" applyProtection="1">
      <protection hidden="1"/>
    </xf>
    <xf numFmtId="2" fontId="3" fillId="5" borderId="9" xfId="0" applyNumberFormat="1" applyFont="1" applyFill="1" applyBorder="1" applyAlignment="1" applyProtection="1">
      <alignment horizontal="center" vertical="center" readingOrder="2"/>
      <protection hidden="1"/>
    </xf>
    <xf numFmtId="4" fontId="2" fillId="0" borderId="2" xfId="0" applyNumberFormat="1" applyFont="1" applyBorder="1" applyAlignment="1" applyProtection="1">
      <alignment horizontal="center"/>
      <protection hidden="1"/>
    </xf>
    <xf numFmtId="4" fontId="2" fillId="0" borderId="3"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2" fillId="0" borderId="6" xfId="0" applyNumberFormat="1" applyFont="1" applyBorder="1" applyAlignment="1" applyProtection="1">
      <alignment horizontal="center"/>
      <protection hidden="1"/>
    </xf>
    <xf numFmtId="3" fontId="1" fillId="2" borderId="10" xfId="0" applyNumberFormat="1" applyFont="1" applyFill="1" applyBorder="1" applyAlignment="1" applyProtection="1">
      <alignment horizontal="center" vertical="center" shrinkToFit="1" readingOrder="2"/>
      <protection hidden="1"/>
    </xf>
    <xf numFmtId="4" fontId="2" fillId="0" borderId="7" xfId="0" applyNumberFormat="1" applyFont="1" applyBorder="1" applyAlignment="1" applyProtection="1">
      <alignment horizontal="center"/>
      <protection hidden="1"/>
    </xf>
    <xf numFmtId="4" fontId="2" fillId="0" borderId="0" xfId="0" applyNumberFormat="1" applyFont="1" applyAlignment="1" applyProtection="1">
      <alignment horizontal="center"/>
      <protection hidden="1"/>
    </xf>
    <xf numFmtId="3" fontId="4" fillId="5" borderId="11" xfId="0" applyNumberFormat="1" applyFont="1" applyFill="1" applyBorder="1" applyAlignment="1" applyProtection="1">
      <alignment horizontal="right" vertical="center"/>
      <protection hidden="1"/>
    </xf>
    <xf numFmtId="164" fontId="2" fillId="0" borderId="2" xfId="0" applyNumberFormat="1" applyFont="1" applyBorder="1" applyAlignment="1" applyProtection="1">
      <alignment horizontal="center"/>
      <protection hidden="1"/>
    </xf>
    <xf numFmtId="3" fontId="4" fillId="6" borderId="12" xfId="0" applyNumberFormat="1" applyFont="1" applyFill="1" applyBorder="1" applyAlignment="1" applyProtection="1">
      <alignment horizontal="right" vertical="center"/>
      <protection hidden="1"/>
    </xf>
    <xf numFmtId="164" fontId="2" fillId="0" borderId="5" xfId="0" applyNumberFormat="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3" fontId="4" fillId="5" borderId="12" xfId="0" applyNumberFormat="1" applyFont="1" applyFill="1" applyBorder="1" applyAlignment="1" applyProtection="1">
      <alignment horizontal="right" vertical="center"/>
      <protection hidden="1"/>
    </xf>
    <xf numFmtId="3" fontId="4" fillId="5" borderId="13"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0" fillId="0" borderId="0" xfId="0" applyAlignment="1" applyProtection="1">
      <alignment shrinkToFit="1"/>
      <protection hidden="1"/>
    </xf>
    <xf numFmtId="1" fontId="3" fillId="4" borderId="14" xfId="0" applyNumberFormat="1" applyFont="1" applyFill="1" applyBorder="1" applyAlignment="1" applyProtection="1">
      <alignment horizontal="center" vertical="center" shrinkToFit="1" readingOrder="2"/>
      <protection hidden="1"/>
    </xf>
    <xf numFmtId="3" fontId="6" fillId="0" borderId="5" xfId="1" applyNumberFormat="1" applyBorder="1" applyAlignment="1" applyProtection="1">
      <alignment horizontal="center" vertical="center" shrinkToFit="1"/>
      <protection hidden="1"/>
    </xf>
    <xf numFmtId="0" fontId="0" fillId="0" borderId="5" xfId="0"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3" fontId="5" fillId="0" borderId="5" xfId="0" applyNumberFormat="1" applyFont="1" applyBorder="1" applyAlignment="1" applyProtection="1">
      <alignment horizontal="center" vertical="center"/>
      <protection hidden="1"/>
    </xf>
    <xf numFmtId="3" fontId="3" fillId="4" borderId="14" xfId="0" applyNumberFormat="1" applyFont="1" applyFill="1" applyBorder="1" applyAlignment="1" applyProtection="1">
      <alignment horizontal="center" vertical="center" shrinkToFit="1" readingOrder="2"/>
      <protection hidden="1"/>
    </xf>
    <xf numFmtId="3" fontId="7" fillId="7" borderId="15" xfId="0" applyNumberFormat="1" applyFont="1" applyFill="1" applyBorder="1" applyAlignment="1" applyProtection="1">
      <alignment horizontal="center" vertical="center" shrinkToFit="1" readingOrder="2"/>
      <protection hidden="1"/>
    </xf>
    <xf numFmtId="3" fontId="0" fillId="0" borderId="5" xfId="0" applyNumberFormat="1" applyBorder="1" applyAlignment="1" applyProtection="1">
      <alignment horizontal="center" vertical="center"/>
      <protection hidden="1"/>
    </xf>
    <xf numFmtId="4" fontId="7" fillId="7" borderId="15" xfId="0" applyNumberFormat="1" applyFont="1" applyFill="1" applyBorder="1" applyAlignment="1" applyProtection="1">
      <alignment horizontal="center" vertical="center" shrinkToFit="1" readingOrder="2"/>
      <protection hidden="1"/>
    </xf>
    <xf numFmtId="0" fontId="10" fillId="0" borderId="0" xfId="0" applyFont="1"/>
    <xf numFmtId="3" fontId="2" fillId="0" borderId="5" xfId="0" applyNumberFormat="1"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9" fontId="0" fillId="0" borderId="5" xfId="0" applyNumberFormat="1" applyBorder="1" applyAlignment="1" applyProtection="1">
      <alignment horizontal="center" vertical="center"/>
      <protection hidden="1"/>
    </xf>
    <xf numFmtId="3" fontId="1" fillId="2" borderId="19" xfId="0" applyNumberFormat="1" applyFont="1" applyFill="1" applyBorder="1" applyAlignment="1" applyProtection="1">
      <alignment horizontal="center" vertical="center" shrinkToFit="1" readingOrder="2"/>
      <protection hidden="1"/>
    </xf>
    <xf numFmtId="3" fontId="1" fillId="4" borderId="20" xfId="0" applyNumberFormat="1" applyFont="1" applyFill="1" applyBorder="1" applyAlignment="1" applyProtection="1">
      <alignment horizontal="center" vertical="center" shrinkToFit="1" readingOrder="2"/>
      <protection hidden="1"/>
    </xf>
    <xf numFmtId="3" fontId="1" fillId="2" borderId="20" xfId="0" applyNumberFormat="1" applyFont="1" applyFill="1" applyBorder="1" applyAlignment="1" applyProtection="1">
      <alignment horizontal="center" vertical="center" shrinkToFit="1" readingOrder="2"/>
      <protection hidden="1"/>
    </xf>
    <xf numFmtId="0" fontId="0" fillId="8" borderId="0" xfId="0" applyFill="1" applyProtection="1">
      <protection hidden="1"/>
    </xf>
    <xf numFmtId="0" fontId="16" fillId="8" borderId="0" xfId="0" applyFont="1" applyFill="1" applyAlignment="1" applyProtection="1">
      <alignment horizontal="center" shrinkToFit="1"/>
      <protection hidden="1"/>
    </xf>
    <xf numFmtId="0" fontId="20" fillId="8" borderId="0" xfId="0" applyFont="1" applyFill="1" applyAlignment="1" applyProtection="1">
      <alignment vertical="center"/>
      <protection hidden="1"/>
    </xf>
    <xf numFmtId="0" fontId="21" fillId="8" borderId="0" xfId="0" applyFont="1" applyFill="1" applyAlignment="1" applyProtection="1">
      <alignment vertical="center"/>
      <protection hidden="1"/>
    </xf>
    <xf numFmtId="0" fontId="1" fillId="8" borderId="0" xfId="0" applyFont="1" applyFill="1" applyAlignment="1" applyProtection="1">
      <alignment horizontal="left" vertical="center"/>
      <protection hidden="1"/>
    </xf>
    <xf numFmtId="0" fontId="1" fillId="8" borderId="0" xfId="0" applyFont="1" applyFill="1" applyProtection="1">
      <protection hidden="1"/>
    </xf>
    <xf numFmtId="0" fontId="17" fillId="8" borderId="0" xfId="1" applyFont="1" applyFill="1" applyAlignment="1" applyProtection="1">
      <alignment horizontal="center" shrinkToFit="1"/>
      <protection hidden="1"/>
    </xf>
    <xf numFmtId="3" fontId="18" fillId="11" borderId="5" xfId="0" applyNumberFormat="1" applyFont="1" applyFill="1" applyBorder="1" applyAlignment="1" applyProtection="1">
      <alignment horizontal="center" vertical="center" shrinkToFit="1" readingOrder="2"/>
      <protection hidden="1"/>
    </xf>
    <xf numFmtId="3" fontId="18" fillId="12" borderId="5" xfId="0" applyNumberFormat="1" applyFont="1" applyFill="1" applyBorder="1" applyAlignment="1" applyProtection="1">
      <alignment horizontal="center" vertical="center" shrinkToFit="1" readingOrder="2"/>
      <protection hidden="1"/>
    </xf>
    <xf numFmtId="3" fontId="18" fillId="9" borderId="5" xfId="0" applyNumberFormat="1" applyFont="1" applyFill="1" applyBorder="1" applyAlignment="1" applyProtection="1">
      <alignment horizontal="center" vertical="center" shrinkToFit="1" readingOrder="2"/>
      <protection hidden="1"/>
    </xf>
    <xf numFmtId="3" fontId="18" fillId="13" borderId="5" xfId="0" applyNumberFormat="1" applyFont="1" applyFill="1" applyBorder="1" applyAlignment="1" applyProtection="1">
      <alignment horizontal="center" vertical="center" shrinkToFit="1" readingOrder="2"/>
      <protection hidden="1"/>
    </xf>
    <xf numFmtId="0" fontId="18" fillId="10" borderId="5" xfId="0" applyFont="1" applyFill="1" applyBorder="1" applyAlignment="1" applyProtection="1">
      <alignment horizontal="center" vertical="center" shrinkToFit="1" readingOrder="2"/>
      <protection hidden="1"/>
    </xf>
    <xf numFmtId="0" fontId="28" fillId="26" borderId="5" xfId="0" applyFont="1" applyFill="1" applyBorder="1" applyAlignment="1" applyProtection="1">
      <alignment horizontal="center" vertical="center" shrinkToFit="1" readingOrder="2"/>
      <protection hidden="1"/>
    </xf>
    <xf numFmtId="0" fontId="11" fillId="14" borderId="5" xfId="0" applyFont="1" applyFill="1" applyBorder="1" applyAlignment="1" applyProtection="1">
      <alignment horizontal="center" vertical="center" shrinkToFit="1" readingOrder="2"/>
      <protection hidden="1"/>
    </xf>
    <xf numFmtId="3" fontId="11" fillId="18" borderId="5" xfId="0" applyNumberFormat="1" applyFont="1" applyFill="1" applyBorder="1" applyAlignment="1" applyProtection="1">
      <alignment horizontal="center" vertical="center" shrinkToFit="1" readingOrder="2"/>
      <protection hidden="1"/>
    </xf>
    <xf numFmtId="3" fontId="11" fillId="19" borderId="5" xfId="0" applyNumberFormat="1" applyFont="1" applyFill="1" applyBorder="1" applyAlignment="1" applyProtection="1">
      <alignment horizontal="center" vertical="center" shrinkToFit="1" readingOrder="2"/>
      <protection hidden="1"/>
    </xf>
    <xf numFmtId="3" fontId="11" fillId="16" borderId="5" xfId="0" applyNumberFormat="1" applyFont="1" applyFill="1" applyBorder="1" applyAlignment="1" applyProtection="1">
      <alignment horizontal="center" vertical="center" shrinkToFit="1" readingOrder="2"/>
      <protection hidden="1"/>
    </xf>
    <xf numFmtId="3" fontId="11" fillId="17" borderId="5" xfId="0" applyNumberFormat="1" applyFont="1" applyFill="1" applyBorder="1" applyAlignment="1" applyProtection="1">
      <alignment horizontal="center" vertical="center" shrinkToFit="1" readingOrder="2"/>
      <protection hidden="1"/>
    </xf>
    <xf numFmtId="0" fontId="19" fillId="8" borderId="0" xfId="0" applyFont="1" applyFill="1" applyBorder="1" applyAlignment="1" applyProtection="1">
      <protection hidden="1"/>
    </xf>
    <xf numFmtId="0" fontId="22" fillId="8" borderId="0" xfId="0" applyFont="1" applyFill="1" applyBorder="1" applyAlignment="1" applyProtection="1">
      <alignment vertical="top"/>
      <protection hidden="1"/>
    </xf>
    <xf numFmtId="3" fontId="18" fillId="0" borderId="0" xfId="0" applyNumberFormat="1" applyFont="1" applyFill="1" applyBorder="1" applyAlignment="1" applyProtection="1">
      <alignment horizontal="center" vertical="center" shrinkToFit="1" readingOrder="2"/>
      <protection hidden="1"/>
    </xf>
    <xf numFmtId="3" fontId="15" fillId="3" borderId="25" xfId="0" applyNumberFormat="1" applyFont="1" applyFill="1" applyBorder="1" applyAlignment="1" applyProtection="1">
      <alignment horizontal="center" vertical="center" shrinkToFit="1" readingOrder="2"/>
      <protection locked="0" hidden="1"/>
    </xf>
    <xf numFmtId="0" fontId="23" fillId="22" borderId="24" xfId="0" applyFont="1" applyFill="1" applyBorder="1" applyAlignment="1" applyProtection="1">
      <alignment horizontal="center" vertical="center" shrinkToFit="1" readingOrder="2"/>
      <protection hidden="1"/>
    </xf>
    <xf numFmtId="0" fontId="24" fillId="23" borderId="5" xfId="0" applyFont="1" applyFill="1" applyBorder="1" applyAlignment="1" applyProtection="1">
      <alignment horizontal="center" vertical="center" shrinkToFit="1" readingOrder="2"/>
      <protection hidden="1"/>
    </xf>
    <xf numFmtId="0" fontId="17" fillId="8" borderId="0" xfId="1" applyFont="1" applyFill="1" applyBorder="1" applyAlignment="1" applyProtection="1">
      <alignment horizontal="center" shrinkToFit="1"/>
      <protection hidden="1"/>
    </xf>
    <xf numFmtId="3" fontId="15" fillId="21" borderId="5" xfId="0" applyNumberFormat="1" applyFont="1" applyFill="1" applyBorder="1" applyAlignment="1" applyProtection="1">
      <alignment horizontal="center" vertical="center" shrinkToFit="1" readingOrder="2"/>
      <protection hidden="1"/>
    </xf>
    <xf numFmtId="3" fontId="15" fillId="24" borderId="5" xfId="0" applyNumberFormat="1" applyFont="1" applyFill="1" applyBorder="1" applyAlignment="1" applyProtection="1">
      <alignment horizontal="center" vertical="center" shrinkToFit="1" readingOrder="2"/>
      <protection hidden="1"/>
    </xf>
    <xf numFmtId="3" fontId="15" fillId="20" borderId="5" xfId="0" applyNumberFormat="1" applyFont="1" applyFill="1" applyBorder="1" applyAlignment="1" applyProtection="1">
      <alignment horizontal="center" vertical="center" shrinkToFit="1" readingOrder="2"/>
      <protection hidden="1"/>
    </xf>
    <xf numFmtId="165" fontId="15" fillId="25" borderId="5" xfId="0" applyNumberFormat="1" applyFont="1" applyFill="1" applyBorder="1" applyAlignment="1" applyProtection="1">
      <alignment horizontal="center" vertical="center" shrinkToFit="1" readingOrder="2"/>
      <protection hidden="1"/>
    </xf>
    <xf numFmtId="166" fontId="15" fillId="25" borderId="5" xfId="0" applyNumberFormat="1" applyFont="1" applyFill="1" applyBorder="1" applyAlignment="1" applyProtection="1">
      <alignment horizontal="center" vertical="center" shrinkToFit="1" readingOrder="2"/>
      <protection hidden="1"/>
    </xf>
    <xf numFmtId="0" fontId="3" fillId="8" borderId="0" xfId="0" applyFont="1" applyFill="1" applyAlignment="1" applyProtection="1">
      <alignment horizontal="left" vertical="top" shrinkToFit="1"/>
      <protection hidden="1"/>
    </xf>
    <xf numFmtId="0" fontId="3" fillId="8" borderId="0" xfId="0" applyFont="1" applyFill="1" applyAlignment="1" applyProtection="1">
      <alignment horizontal="center" vertical="top" shrinkToFit="1"/>
      <protection hidden="1"/>
    </xf>
    <xf numFmtId="0" fontId="0" fillId="0" borderId="27" xfId="0" applyBorder="1" applyAlignment="1" applyProtection="1">
      <alignment shrinkToFit="1"/>
      <protection hidden="1"/>
    </xf>
    <xf numFmtId="0" fontId="0" fillId="0" borderId="0" xfId="0" applyBorder="1" applyAlignment="1" applyProtection="1">
      <alignment shrinkToFit="1"/>
      <protection hidden="1"/>
    </xf>
    <xf numFmtId="0" fontId="0" fillId="0" borderId="0" xfId="0" applyBorder="1" applyProtection="1">
      <protection hidden="1"/>
    </xf>
    <xf numFmtId="3" fontId="24" fillId="23" borderId="5" xfId="0" applyNumberFormat="1" applyFont="1" applyFill="1" applyBorder="1" applyAlignment="1" applyProtection="1">
      <alignment horizontal="center" vertical="center" shrinkToFit="1" readingOrder="2"/>
      <protection hidden="1"/>
    </xf>
    <xf numFmtId="3" fontId="18" fillId="10" borderId="5" xfId="0" applyNumberFormat="1"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shrinkToFit="1"/>
      <protection hidden="1"/>
    </xf>
    <xf numFmtId="3" fontId="28" fillId="26" borderId="5" xfId="0" applyNumberFormat="1" applyFont="1" applyFill="1" applyBorder="1" applyAlignment="1" applyProtection="1">
      <alignment horizontal="center" vertical="center" shrinkToFit="1" readingOrder="2"/>
      <protection hidden="1"/>
    </xf>
    <xf numFmtId="3" fontId="11" fillId="14" borderId="5" xfId="0" applyNumberFormat="1" applyFont="1" applyFill="1" applyBorder="1" applyAlignment="1" applyProtection="1">
      <alignment horizontal="center" vertical="center" shrinkToFit="1" readingOrder="2"/>
      <protection hidden="1"/>
    </xf>
    <xf numFmtId="0" fontId="8" fillId="0" borderId="0" xfId="0" applyFont="1" applyAlignment="1">
      <alignment horizontal="center" vertical="center"/>
    </xf>
    <xf numFmtId="0" fontId="8" fillId="0" borderId="0" xfId="0" applyFont="1" applyAlignment="1">
      <alignment horizontal="center" vertical="center" shrinkToFit="1"/>
    </xf>
    <xf numFmtId="0" fontId="25" fillId="0" borderId="0" xfId="0" applyFont="1" applyBorder="1" applyAlignment="1" applyProtection="1">
      <alignment vertical="center" shrinkToFit="1"/>
      <protection hidden="1"/>
    </xf>
    <xf numFmtId="0" fontId="22" fillId="8" borderId="0" xfId="0" applyFont="1" applyFill="1" applyBorder="1" applyAlignment="1" applyProtection="1">
      <alignment horizontal="center" shrinkToFit="1"/>
      <protection hidden="1"/>
    </xf>
    <xf numFmtId="0" fontId="22" fillId="8" borderId="0" xfId="0" applyFont="1" applyFill="1" applyBorder="1" applyAlignment="1" applyProtection="1">
      <alignment horizontal="center" vertical="top" shrinkToFit="1"/>
      <protection hidden="1"/>
    </xf>
    <xf numFmtId="0" fontId="11" fillId="8" borderId="0" xfId="0" applyFont="1" applyFill="1" applyAlignment="1" applyProtection="1">
      <alignment horizontal="center" vertical="center" wrapText="1"/>
      <protection hidden="1"/>
    </xf>
    <xf numFmtId="0" fontId="13" fillId="8" borderId="21" xfId="0" applyFont="1" applyFill="1" applyBorder="1" applyAlignment="1" applyProtection="1">
      <alignment horizontal="center" vertical="center" wrapText="1"/>
      <protection hidden="1"/>
    </xf>
    <xf numFmtId="0" fontId="16" fillId="8" borderId="26" xfId="0" applyFont="1" applyFill="1" applyBorder="1" applyAlignment="1" applyProtection="1">
      <alignment horizontal="center" shrinkToFit="1"/>
      <protection hidden="1"/>
    </xf>
    <xf numFmtId="0" fontId="16" fillId="8" borderId="0" xfId="0" applyFont="1" applyFill="1" applyBorder="1" applyAlignment="1" applyProtection="1">
      <alignment horizontal="center" shrinkToFit="1"/>
      <protection hidden="1"/>
    </xf>
    <xf numFmtId="0" fontId="12" fillId="9" borderId="23" xfId="0" applyFont="1" applyFill="1" applyBorder="1" applyAlignment="1" applyProtection="1">
      <alignment horizontal="center" vertical="center" shrinkToFit="1"/>
      <protection hidden="1"/>
    </xf>
    <xf numFmtId="0" fontId="27" fillId="8" borderId="22" xfId="0" applyFont="1" applyFill="1" applyBorder="1" applyAlignment="1" applyProtection="1">
      <alignment horizontal="right" vertical="top" shrinkToFit="1"/>
      <protection hidden="1"/>
    </xf>
    <xf numFmtId="0" fontId="12" fillId="15" borderId="23" xfId="0" applyFont="1" applyFill="1" applyBorder="1" applyAlignment="1" applyProtection="1">
      <alignment horizontal="center" vertical="center" shrinkToFi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2009775</xdr:colOff>
      <xdr:row>1</xdr:row>
      <xdr:rowOff>66675</xdr:rowOff>
    </xdr:from>
    <xdr:to>
      <xdr:col>5</xdr:col>
      <xdr:colOff>1135593</xdr:colOff>
      <xdr:row>1</xdr:row>
      <xdr:rowOff>293158</xdr:rowOff>
    </xdr:to>
    <xdr:sp macro="" textlink="">
      <xdr:nvSpPr>
        <xdr:cNvPr id="3" name="Rounded Rectangle 2">
          <a:extLst>
            <a:ext uri="{FF2B5EF4-FFF2-40B4-BE49-F238E27FC236}">
              <a16:creationId xmlns:a16="http://schemas.microsoft.com/office/drawing/2014/main" xmlns="" id="{3626CA15-5398-4028-801C-B65394D62439}"/>
            </a:ext>
          </a:extLst>
        </xdr:cNvPr>
        <xdr:cNvSpPr/>
      </xdr:nvSpPr>
      <xdr:spPr>
        <a:xfrm>
          <a:off x="11233220907" y="771525"/>
          <a:ext cx="1764243" cy="226483"/>
        </a:xfrm>
        <a:prstGeom prst="roundRect">
          <a:avLst/>
        </a:prstGeom>
        <a:noFill/>
        <a:ln>
          <a:noFill/>
        </a:ln>
      </xdr:spPr>
      <xdr:style>
        <a:lnRef idx="0">
          <a:scrgbClr r="0" g="0" b="0"/>
        </a:lnRef>
        <a:fillRef idx="0">
          <a:scrgbClr r="0" g="0" b="0"/>
        </a:fillRef>
        <a:effectRef idx="0">
          <a:scrgbClr r="0" g="0" b="0"/>
        </a:effectRef>
        <a:fontRef idx="minor">
          <a:schemeClr val="accent1"/>
        </a:fontRef>
      </xdr:style>
      <xdr:txBody>
        <a:bodyPr wrap="square" rtlCol="1" anchor="ctr"/>
        <a:lstStyle>
          <a:defPPr>
            <a:defRPr lang="en-US"/>
          </a:defPPr>
          <a:lvl1pPr marL="0" algn="l" defTabSz="1382573" rtl="0" eaLnBrk="1" latinLnBrk="0" hangingPunct="1">
            <a:defRPr sz="2722" kern="1200">
              <a:solidFill>
                <a:schemeClr val="accent1"/>
              </a:solidFill>
              <a:latin typeface="+mn-lt"/>
              <a:ea typeface="+mn-ea"/>
              <a:cs typeface="+mn-cs"/>
            </a:defRPr>
          </a:lvl1pPr>
          <a:lvl2pPr marL="691286" algn="l" defTabSz="1382573" rtl="0" eaLnBrk="1" latinLnBrk="0" hangingPunct="1">
            <a:defRPr sz="2722" kern="1200">
              <a:solidFill>
                <a:schemeClr val="accent1"/>
              </a:solidFill>
              <a:latin typeface="+mn-lt"/>
              <a:ea typeface="+mn-ea"/>
              <a:cs typeface="+mn-cs"/>
            </a:defRPr>
          </a:lvl2pPr>
          <a:lvl3pPr marL="1382573" algn="l" defTabSz="1382573" rtl="0" eaLnBrk="1" latinLnBrk="0" hangingPunct="1">
            <a:defRPr sz="2722" kern="1200">
              <a:solidFill>
                <a:schemeClr val="accent1"/>
              </a:solidFill>
              <a:latin typeface="+mn-lt"/>
              <a:ea typeface="+mn-ea"/>
              <a:cs typeface="+mn-cs"/>
            </a:defRPr>
          </a:lvl3pPr>
          <a:lvl4pPr marL="2073859" algn="l" defTabSz="1382573" rtl="0" eaLnBrk="1" latinLnBrk="0" hangingPunct="1">
            <a:defRPr sz="2722" kern="1200">
              <a:solidFill>
                <a:schemeClr val="accent1"/>
              </a:solidFill>
              <a:latin typeface="+mn-lt"/>
              <a:ea typeface="+mn-ea"/>
              <a:cs typeface="+mn-cs"/>
            </a:defRPr>
          </a:lvl4pPr>
          <a:lvl5pPr marL="2765146" algn="l" defTabSz="1382573" rtl="0" eaLnBrk="1" latinLnBrk="0" hangingPunct="1">
            <a:defRPr sz="2722" kern="1200">
              <a:solidFill>
                <a:schemeClr val="accent1"/>
              </a:solidFill>
              <a:latin typeface="+mn-lt"/>
              <a:ea typeface="+mn-ea"/>
              <a:cs typeface="+mn-cs"/>
            </a:defRPr>
          </a:lvl5pPr>
          <a:lvl6pPr marL="3456432" algn="l" defTabSz="1382573" rtl="0" eaLnBrk="1" latinLnBrk="0" hangingPunct="1">
            <a:defRPr sz="2722" kern="1200">
              <a:solidFill>
                <a:schemeClr val="accent1"/>
              </a:solidFill>
              <a:latin typeface="+mn-lt"/>
              <a:ea typeface="+mn-ea"/>
              <a:cs typeface="+mn-cs"/>
            </a:defRPr>
          </a:lvl6pPr>
          <a:lvl7pPr marL="4147718" algn="l" defTabSz="1382573" rtl="0" eaLnBrk="1" latinLnBrk="0" hangingPunct="1">
            <a:defRPr sz="2722" kern="1200">
              <a:solidFill>
                <a:schemeClr val="accent1"/>
              </a:solidFill>
              <a:latin typeface="+mn-lt"/>
              <a:ea typeface="+mn-ea"/>
              <a:cs typeface="+mn-cs"/>
            </a:defRPr>
          </a:lvl7pPr>
          <a:lvl8pPr marL="4839005" algn="l" defTabSz="1382573" rtl="0" eaLnBrk="1" latinLnBrk="0" hangingPunct="1">
            <a:defRPr sz="2722" kern="1200">
              <a:solidFill>
                <a:schemeClr val="accent1"/>
              </a:solidFill>
              <a:latin typeface="+mn-lt"/>
              <a:ea typeface="+mn-ea"/>
              <a:cs typeface="+mn-cs"/>
            </a:defRPr>
          </a:lvl8pPr>
          <a:lvl9pPr marL="5530291" algn="l" defTabSz="1382573" rtl="0" eaLnBrk="1" latinLnBrk="0" hangingPunct="1">
            <a:defRPr sz="2722" kern="1200">
              <a:solidFill>
                <a:schemeClr val="accent1"/>
              </a:solidFill>
              <a:latin typeface="+mn-lt"/>
              <a:ea typeface="+mn-ea"/>
              <a:cs typeface="+mn-cs"/>
            </a:defRPr>
          </a:lvl9pPr>
        </a:lstStyle>
        <a:p>
          <a:pPr algn="ctr"/>
          <a:r>
            <a:rPr lang="en-US" sz="1400">
              <a:solidFill>
                <a:sysClr val="windowText" lastClr="000000"/>
              </a:solidFill>
              <a:cs typeface="B Roya" panose="00000400000000000000" pitchFamily="2" charset="-78"/>
            </a:rPr>
            <a:t>@sayah.shahdi</a:t>
          </a:r>
          <a:endParaRPr lang="fa-IR" sz="1400">
            <a:solidFill>
              <a:sysClr val="windowText" lastClr="000000"/>
            </a:solidFill>
            <a:cs typeface="B Roya" panose="00000400000000000000" pitchFamily="2" charset="-78"/>
          </a:endParaRPr>
        </a:p>
      </xdr:txBody>
    </xdr:sp>
    <xdr:clientData/>
  </xdr:twoCellAnchor>
  <xdr:twoCellAnchor>
    <xdr:from>
      <xdr:col>1</xdr:col>
      <xdr:colOff>161925</xdr:colOff>
      <xdr:row>9</xdr:row>
      <xdr:rowOff>130969</xdr:rowOff>
    </xdr:from>
    <xdr:to>
      <xdr:col>2</xdr:col>
      <xdr:colOff>1171575</xdr:colOff>
      <xdr:row>13</xdr:row>
      <xdr:rowOff>0</xdr:rowOff>
    </xdr:to>
    <xdr:sp macro="" textlink="">
      <xdr:nvSpPr>
        <xdr:cNvPr id="4" name="Down Arrow 3"/>
        <xdr:cNvSpPr/>
      </xdr:nvSpPr>
      <xdr:spPr>
        <a:xfrm>
          <a:off x="11315885738" y="3440907"/>
          <a:ext cx="3950493" cy="892968"/>
        </a:xfrm>
        <a:prstGeom prst="downArrow">
          <a:avLst/>
        </a:prstGeom>
        <a:solidFill>
          <a:schemeClr val="accent2">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algn="ctr" rtl="1"/>
          <a:r>
            <a:rPr lang="fa-IR" sz="1200" b="1">
              <a:solidFill>
                <a:schemeClr val="accent5">
                  <a:lumMod val="50000"/>
                </a:schemeClr>
              </a:solidFill>
              <a:cs typeface="B Roya" panose="00000400000000000000" pitchFamily="2" charset="-78"/>
            </a:rPr>
            <a:t>اعمال افزایش 25٪</a:t>
          </a:r>
          <a:br>
            <a:rPr lang="fa-IR" sz="1200" b="1">
              <a:solidFill>
                <a:schemeClr val="accent5">
                  <a:lumMod val="50000"/>
                </a:schemeClr>
              </a:solidFill>
              <a:cs typeface="B Roya" panose="00000400000000000000" pitchFamily="2" charset="-78"/>
            </a:rPr>
          </a:br>
          <a:r>
            <a:rPr lang="fa-IR" sz="1200" b="1">
              <a:solidFill>
                <a:schemeClr val="accent5">
                  <a:lumMod val="50000"/>
                </a:schemeClr>
              </a:solidFill>
              <a:cs typeface="B Roya" panose="00000400000000000000" pitchFamily="2" charset="-78"/>
            </a:rPr>
            <a:t>با</a:t>
          </a:r>
          <a:r>
            <a:rPr lang="fa-IR" sz="1200" b="1" baseline="0">
              <a:solidFill>
                <a:schemeClr val="accent5">
                  <a:lumMod val="50000"/>
                </a:schemeClr>
              </a:solidFill>
              <a:cs typeface="B Roya" panose="00000400000000000000" pitchFamily="2" charset="-78"/>
            </a:rPr>
            <a:t> رعایت سقف 25 میلیون ریال</a:t>
          </a:r>
          <a:endParaRPr lang="fa-IR" sz="1200" b="1">
            <a:solidFill>
              <a:schemeClr val="accent5">
                <a:lumMod val="50000"/>
              </a:schemeClr>
            </a:solidFill>
            <a:cs typeface="B Roya" panose="00000400000000000000" pitchFamily="2" charset="-78"/>
          </a:endParaRPr>
        </a:p>
      </xdr:txBody>
    </xdr:sp>
    <xdr:clientData/>
  </xdr:twoCellAnchor>
  <xdr:twoCellAnchor editAs="oneCell">
    <xdr:from>
      <xdr:col>4</xdr:col>
      <xdr:colOff>1393031</xdr:colOff>
      <xdr:row>2</xdr:row>
      <xdr:rowOff>190500</xdr:rowOff>
    </xdr:from>
    <xdr:to>
      <xdr:col>4</xdr:col>
      <xdr:colOff>2905124</xdr:colOff>
      <xdr:row>6</xdr:row>
      <xdr:rowOff>261937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2473407" y="1119188"/>
          <a:ext cx="1512093" cy="1393030"/>
        </a:xfrm>
        <a:prstGeom prst="rect">
          <a:avLst/>
        </a:prstGeom>
      </xdr:spPr>
    </xdr:pic>
    <xdr:clientData/>
  </xdr:twoCellAnchor>
  <xdr:twoCellAnchor editAs="oneCell">
    <xdr:from>
      <xdr:col>3</xdr:col>
      <xdr:colOff>321468</xdr:colOff>
      <xdr:row>6</xdr:row>
      <xdr:rowOff>297657</xdr:rowOff>
    </xdr:from>
    <xdr:to>
      <xdr:col>6</xdr:col>
      <xdr:colOff>23812</xdr:colOff>
      <xdr:row>8</xdr:row>
      <xdr:rowOff>83344</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11068469" y="2547938"/>
          <a:ext cx="4321969"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instagram.com/sayah.shahdi/" TargetMode="External"/><Relationship Id="rId7" Type="http://schemas.openxmlformats.org/officeDocument/2006/relationships/printerSettings" Target="../printerSettings/printerSettings2.bin"/><Relationship Id="rId2" Type="http://schemas.openxmlformats.org/officeDocument/2006/relationships/hyperlink" Target="https://www.instagram.com/sayah.shahdi" TargetMode="External"/><Relationship Id="rId1" Type="http://schemas.openxmlformats.org/officeDocument/2006/relationships/hyperlink" Target="mailto:ZhowanMarket@gmail.com" TargetMode="External"/><Relationship Id="rId6" Type="http://schemas.openxmlformats.org/officeDocument/2006/relationships/hyperlink" Target="https://www.instagram.com/sayah.shahdi/" TargetMode="External"/><Relationship Id="rId5" Type="http://schemas.openxmlformats.org/officeDocument/2006/relationships/hyperlink" Target="https://www.instagram.com/sayah.shahdi/" TargetMode="External"/><Relationship Id="rId4" Type="http://schemas.openxmlformats.org/officeDocument/2006/relationships/hyperlink" Target="https://shenasname.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U82"/>
  <sheetViews>
    <sheetView rightToLeft="1" zoomScale="80" zoomScaleNormal="80" workbookViewId="0">
      <selection activeCell="D64" sqref="D64"/>
    </sheetView>
  </sheetViews>
  <sheetFormatPr defaultColWidth="9" defaultRowHeight="14.25"/>
  <cols>
    <col min="1" max="1" width="9" style="7"/>
    <col min="2" max="2" width="31.25" style="7" bestFit="1" customWidth="1"/>
    <col min="3" max="4" width="20.375" style="7" bestFit="1" customWidth="1"/>
    <col min="5" max="5" width="19.875" style="7" customWidth="1"/>
    <col min="6" max="6" width="8.25" style="7" customWidth="1"/>
    <col min="7" max="7" width="15.125" style="7" customWidth="1"/>
    <col min="8" max="9" width="9" style="7"/>
    <col min="10" max="10" width="19.5" style="7" customWidth="1"/>
    <col min="11" max="11" width="15.375" style="7" customWidth="1"/>
    <col min="12" max="12" width="14.625" style="7" bestFit="1" customWidth="1"/>
    <col min="13" max="13" width="12.625" style="7" customWidth="1"/>
    <col min="14" max="14" width="9" style="7" bestFit="1" customWidth="1"/>
    <col min="15" max="15" width="12.625" style="7" customWidth="1"/>
    <col min="16" max="16384" width="9" style="7"/>
  </cols>
  <sheetData>
    <row r="1" spans="1:15" ht="22.5">
      <c r="A1" s="46">
        <v>0</v>
      </c>
      <c r="B1" s="59" t="s">
        <v>0</v>
      </c>
      <c r="C1" s="2">
        <f>IF(D12&lt;40000000,D12,40000000)</f>
        <v>0</v>
      </c>
      <c r="D1" s="3"/>
      <c r="E1" s="4"/>
      <c r="F1" s="5">
        <v>0</v>
      </c>
      <c r="G1" s="6">
        <f>D1*F1</f>
        <v>0</v>
      </c>
      <c r="I1" s="46">
        <v>0</v>
      </c>
      <c r="J1" s="59" t="s">
        <v>0</v>
      </c>
      <c r="K1" s="32">
        <f>IF(L10&lt;30000000,L10,30000000)</f>
        <v>0</v>
      </c>
      <c r="L1" s="3">
        <v>0</v>
      </c>
      <c r="M1" s="55"/>
      <c r="N1" s="58">
        <v>0</v>
      </c>
      <c r="O1" s="51">
        <f>L1*N1</f>
        <v>0</v>
      </c>
    </row>
    <row r="2" spans="1:15" ht="22.5">
      <c r="A2" s="46">
        <v>1</v>
      </c>
      <c r="B2" s="60" t="s">
        <v>1</v>
      </c>
      <c r="C2" s="9">
        <f>IF(D12&lt;40000001,0,D12-40000000)</f>
        <v>0</v>
      </c>
      <c r="D2" s="10">
        <f>IF(C2&gt;40000000,40000000,C2)</f>
        <v>0</v>
      </c>
      <c r="E2" s="11">
        <f>IF(D2&gt;0,D2,0)</f>
        <v>0</v>
      </c>
      <c r="F2" s="5">
        <v>0.1</v>
      </c>
      <c r="G2" s="6">
        <f t="shared" ref="G2:G7" si="0">D2*F2</f>
        <v>0</v>
      </c>
      <c r="I2" s="46">
        <v>1</v>
      </c>
      <c r="J2" s="60" t="s">
        <v>7</v>
      </c>
      <c r="K2" s="34">
        <f>IF(L10&lt;30000001,0,L10-30000000)</f>
        <v>0</v>
      </c>
      <c r="L2" s="35">
        <f>IF(K2&gt;45000000,45000000,K2)</f>
        <v>0</v>
      </c>
      <c r="M2" s="56">
        <f>IF(L2&gt;0,L2,0)</f>
        <v>0</v>
      </c>
      <c r="N2" s="58">
        <v>0.1</v>
      </c>
      <c r="O2" s="51">
        <f t="shared" ref="O2:O5" si="1">L2*N2</f>
        <v>0</v>
      </c>
    </row>
    <row r="3" spans="1:15" ht="22.5">
      <c r="A3" s="46">
        <v>2</v>
      </c>
      <c r="B3" s="61" t="s">
        <v>2</v>
      </c>
      <c r="C3" s="9">
        <f>C2-D2</f>
        <v>0</v>
      </c>
      <c r="D3" s="10">
        <f>IF(C3&gt;40000000,40000000,C3)</f>
        <v>0</v>
      </c>
      <c r="E3" s="11">
        <f>IF(D3&gt;0,D3,0)</f>
        <v>0</v>
      </c>
      <c r="F3" s="5">
        <v>0.15</v>
      </c>
      <c r="G3" s="6">
        <f t="shared" si="0"/>
        <v>0</v>
      </c>
      <c r="I3" s="46">
        <v>2</v>
      </c>
      <c r="J3" s="61" t="s">
        <v>8</v>
      </c>
      <c r="K3" s="34">
        <f>K2-L2</f>
        <v>0</v>
      </c>
      <c r="L3" s="35">
        <f>IF(K3&gt;30000000,30000000,K3)</f>
        <v>0</v>
      </c>
      <c r="M3" s="56">
        <f>IF(L3&gt;0,L3,0)</f>
        <v>0</v>
      </c>
      <c r="N3" s="58">
        <v>0.15</v>
      </c>
      <c r="O3" s="51">
        <f t="shared" si="1"/>
        <v>0</v>
      </c>
    </row>
    <row r="4" spans="1:15" ht="22.5">
      <c r="A4" s="46">
        <v>3</v>
      </c>
      <c r="B4" s="60" t="s">
        <v>3</v>
      </c>
      <c r="C4" s="9">
        <f>C3-D3</f>
        <v>0</v>
      </c>
      <c r="D4" s="10">
        <f>IF(C4&gt;60000000,60000000,C4)</f>
        <v>0</v>
      </c>
      <c r="E4" s="11">
        <f>IF(D4&gt;0,D4,0)</f>
        <v>0</v>
      </c>
      <c r="F4" s="5">
        <v>0.2</v>
      </c>
      <c r="G4" s="6">
        <f t="shared" si="0"/>
        <v>0</v>
      </c>
      <c r="I4" s="46">
        <v>3</v>
      </c>
      <c r="J4" s="60" t="s">
        <v>9</v>
      </c>
      <c r="K4" s="34">
        <f>K3-L3</f>
        <v>0</v>
      </c>
      <c r="L4" s="35">
        <f>IF(K4&gt;45000000,45000000,K4)</f>
        <v>0</v>
      </c>
      <c r="M4" s="56">
        <f>IF(L4&gt;0,L4,0)</f>
        <v>0</v>
      </c>
      <c r="N4" s="58">
        <v>0.2</v>
      </c>
      <c r="O4" s="51">
        <f t="shared" si="1"/>
        <v>0</v>
      </c>
    </row>
    <row r="5" spans="1:15" ht="23.25" thickBot="1">
      <c r="A5" s="46">
        <v>4</v>
      </c>
      <c r="B5" s="13" t="s">
        <v>4</v>
      </c>
      <c r="C5" s="9">
        <f t="shared" ref="C5:C6" si="2">C4-D4</f>
        <v>0</v>
      </c>
      <c r="D5" s="10">
        <f t="shared" ref="D5" si="3">IF(C5&gt;60000000,60000000,C5)</f>
        <v>0</v>
      </c>
      <c r="E5" s="11">
        <f t="shared" ref="E5:E6" si="4">IF(D5&gt;0,D5,0)</f>
        <v>0</v>
      </c>
      <c r="F5" s="5">
        <v>0.25</v>
      </c>
      <c r="G5" s="6">
        <f t="shared" si="0"/>
        <v>0</v>
      </c>
      <c r="I5" s="46">
        <v>4</v>
      </c>
      <c r="J5" s="14" t="s">
        <v>29</v>
      </c>
      <c r="K5" s="15">
        <f>K4-L4</f>
        <v>0</v>
      </c>
      <c r="L5" s="34">
        <f>K5</f>
        <v>0</v>
      </c>
      <c r="M5" s="57">
        <f>IF(K5&gt;0,K5,0)</f>
        <v>0</v>
      </c>
      <c r="N5" s="58">
        <v>0.25</v>
      </c>
      <c r="O5" s="51">
        <f t="shared" si="1"/>
        <v>0</v>
      </c>
    </row>
    <row r="6" spans="1:15" ht="22.5">
      <c r="A6" s="46">
        <v>5</v>
      </c>
      <c r="B6" s="13" t="s">
        <v>5</v>
      </c>
      <c r="C6" s="9">
        <f t="shared" si="2"/>
        <v>0</v>
      </c>
      <c r="D6" s="10">
        <f>IF(C6&gt;80000000,80000000,C6)</f>
        <v>0</v>
      </c>
      <c r="E6" s="11">
        <f t="shared" si="4"/>
        <v>0</v>
      </c>
      <c r="F6" s="5">
        <v>0.3</v>
      </c>
      <c r="G6" s="6">
        <f t="shared" si="0"/>
        <v>0</v>
      </c>
      <c r="O6" s="10">
        <f>SUM(O1:O5)</f>
        <v>0</v>
      </c>
    </row>
    <row r="7" spans="1:15" ht="23.25" thickBot="1">
      <c r="A7" s="46">
        <v>6</v>
      </c>
      <c r="B7" s="14" t="s">
        <v>6</v>
      </c>
      <c r="C7" s="15">
        <f>C6-D6</f>
        <v>0</v>
      </c>
      <c r="D7" s="16">
        <f>C7</f>
        <v>0</v>
      </c>
      <c r="E7" s="17">
        <f>IF(C7&gt;0,C7,0)</f>
        <v>0</v>
      </c>
      <c r="F7" s="5">
        <v>0.35</v>
      </c>
      <c r="G7" s="6">
        <f t="shared" si="0"/>
        <v>0</v>
      </c>
      <c r="K7" s="20">
        <v>0</v>
      </c>
    </row>
    <row r="8" spans="1:15" ht="28.5" customHeight="1">
      <c r="C8" s="18">
        <f>SUM(C1:C7)</f>
        <v>0</v>
      </c>
      <c r="D8" s="19"/>
      <c r="E8" s="6">
        <f>IF(C8&gt;0,C8,0)</f>
        <v>0</v>
      </c>
      <c r="G8" s="10">
        <f>SUM(G1:G7)</f>
        <v>0</v>
      </c>
      <c r="K8" s="21">
        <v>0.1</v>
      </c>
    </row>
    <row r="9" spans="1:15" ht="15.75">
      <c r="C9" s="20">
        <v>0</v>
      </c>
      <c r="K9" s="20">
        <v>0.15</v>
      </c>
    </row>
    <row r="10" spans="1:15" ht="15.75">
      <c r="C10" s="21">
        <v>0.1</v>
      </c>
      <c r="K10" s="21">
        <v>0.2</v>
      </c>
      <c r="L10" s="22">
        <f>'افزایش حقوق 1400'!C7</f>
        <v>0</v>
      </c>
    </row>
    <row r="11" spans="1:15" ht="15.75">
      <c r="C11" s="20">
        <v>0.15</v>
      </c>
      <c r="K11" s="23">
        <v>0.25</v>
      </c>
    </row>
    <row r="12" spans="1:15" ht="22.5">
      <c r="C12" s="21">
        <v>0.2</v>
      </c>
      <c r="D12" s="22">
        <f>'افزایش حقوق 1400'!C16</f>
        <v>0</v>
      </c>
      <c r="E12" s="54"/>
    </row>
    <row r="13" spans="1:15" ht="15.75">
      <c r="C13" s="23">
        <v>0.25</v>
      </c>
    </row>
    <row r="18" spans="2:5" ht="15" thickBot="1"/>
    <row r="19" spans="2:5" ht="22.5">
      <c r="B19" s="1" t="s">
        <v>0</v>
      </c>
      <c r="C19" s="24">
        <f>IF(('1400'!E12&lt;27500001),'1400'!E12,27500000)</f>
        <v>0</v>
      </c>
      <c r="D19" s="24"/>
      <c r="E19" s="25"/>
    </row>
    <row r="20" spans="2:5" ht="22.5">
      <c r="B20" s="8" t="s">
        <v>7</v>
      </c>
      <c r="C20" s="26">
        <f>IF('1400'!E12&lt;27500001,0,'1400'!E12-27500000)</f>
        <v>0</v>
      </c>
      <c r="D20" s="26">
        <f>IF(C20&gt;41250000,41250000,C20)</f>
        <v>0</v>
      </c>
      <c r="E20" s="27">
        <f>IF(D20&gt;0,D20,0)</f>
        <v>0</v>
      </c>
    </row>
    <row r="21" spans="2:5" ht="22.5">
      <c r="B21" s="12" t="s">
        <v>8</v>
      </c>
      <c r="C21" s="26">
        <f>C20-D20</f>
        <v>0</v>
      </c>
      <c r="D21" s="26">
        <f>IF(C21&gt;27500000,27500000,C21)</f>
        <v>0</v>
      </c>
      <c r="E21" s="27">
        <f>IF(D21&gt;0,D21,0)</f>
        <v>0</v>
      </c>
    </row>
    <row r="22" spans="2:5" ht="22.5">
      <c r="B22" s="8" t="s">
        <v>9</v>
      </c>
      <c r="C22" s="26">
        <f>C21-D21</f>
        <v>0</v>
      </c>
      <c r="D22" s="26">
        <f>IF(C22&gt;41250000,41250000,C22)</f>
        <v>0</v>
      </c>
      <c r="E22" s="27">
        <f>IF(D22&gt;0,D22,0)</f>
        <v>0</v>
      </c>
    </row>
    <row r="23" spans="2:5" ht="23.25" thickBot="1">
      <c r="B23" s="28" t="s">
        <v>10</v>
      </c>
      <c r="C23" s="29">
        <f>C22-D22</f>
        <v>0</v>
      </c>
      <c r="D23" s="26">
        <f>IF(C23&gt;55000000,55000000,C23)</f>
        <v>0</v>
      </c>
      <c r="E23" s="27">
        <f>IF(D23&gt;0,D23,0)</f>
        <v>0</v>
      </c>
    </row>
    <row r="24" spans="2:5" ht="23.25" thickBot="1">
      <c r="B24" s="14" t="s">
        <v>11</v>
      </c>
      <c r="C24" s="29">
        <f>C23-D23</f>
        <v>0</v>
      </c>
      <c r="D24" s="30"/>
      <c r="E24" s="30">
        <f>IF(C24&gt;0,C24,0)</f>
        <v>0</v>
      </c>
    </row>
    <row r="26" spans="2:5" ht="15.75">
      <c r="C26" s="20">
        <v>0</v>
      </c>
    </row>
    <row r="27" spans="2:5" ht="15.75">
      <c r="C27" s="21">
        <v>0.1</v>
      </c>
    </row>
    <row r="28" spans="2:5" ht="15.75">
      <c r="C28" s="20">
        <v>0.15</v>
      </c>
    </row>
    <row r="29" spans="2:5" ht="15.75">
      <c r="C29" s="21">
        <v>0.2</v>
      </c>
    </row>
    <row r="30" spans="2:5" ht="15.75">
      <c r="C30" s="23">
        <v>0.25</v>
      </c>
    </row>
    <row r="31" spans="2:5" ht="15.75">
      <c r="C31" s="23">
        <v>0.35</v>
      </c>
    </row>
    <row r="33" spans="2:19" ht="15" thickBot="1"/>
    <row r="34" spans="2:19" ht="22.5">
      <c r="B34" s="31" t="s">
        <v>12</v>
      </c>
      <c r="C34" s="32">
        <f>IF(E12&lt;23000000,E12,23000000)</f>
        <v>0</v>
      </c>
      <c r="D34" s="3"/>
      <c r="E34" s="4"/>
    </row>
    <row r="35" spans="2:19" ht="22.5">
      <c r="B35" s="33" t="s">
        <v>13</v>
      </c>
      <c r="C35" s="34">
        <f>IF('1400'!E12&lt;23000001,0,'1400'!E12-23000000)</f>
        <v>0</v>
      </c>
      <c r="D35" s="35">
        <f>IF(C35&gt;69000000,69000000,C35)</f>
        <v>0</v>
      </c>
      <c r="E35" s="36">
        <f>IF(D35&gt;0,D35,0)</f>
        <v>0</v>
      </c>
    </row>
    <row r="36" spans="2:19" ht="22.5">
      <c r="B36" s="37" t="s">
        <v>14</v>
      </c>
      <c r="C36" s="34">
        <f>C35-D35</f>
        <v>0</v>
      </c>
      <c r="D36" s="35">
        <f>IF(C36&gt;23000000,23000000,C36)</f>
        <v>0</v>
      </c>
      <c r="E36" s="36">
        <f>IF(D36&gt;0,D36,0)</f>
        <v>0</v>
      </c>
    </row>
    <row r="37" spans="2:19" ht="22.5">
      <c r="B37" s="33" t="s">
        <v>15</v>
      </c>
      <c r="C37" s="34">
        <f>C36-D36</f>
        <v>0</v>
      </c>
      <c r="D37" s="35">
        <f>IF(C37&gt;46000000,46000000,C37)</f>
        <v>0</v>
      </c>
      <c r="E37" s="36">
        <f>IF(D37&gt;0,D37,0)</f>
        <v>0</v>
      </c>
    </row>
    <row r="38" spans="2:19" ht="23.25" thickBot="1">
      <c r="B38" s="38" t="s">
        <v>16</v>
      </c>
      <c r="C38" s="15">
        <f>C37-D37</f>
        <v>0</v>
      </c>
      <c r="D38" s="39"/>
      <c r="E38" s="40">
        <f>IF(C38&gt;0,C38,0)</f>
        <v>0</v>
      </c>
    </row>
    <row r="40" spans="2:19" ht="15.75">
      <c r="C40" s="20">
        <v>0</v>
      </c>
    </row>
    <row r="41" spans="2:19" ht="15.75">
      <c r="C41" s="21">
        <v>0.1</v>
      </c>
    </row>
    <row r="42" spans="2:19" ht="15.75">
      <c r="C42" s="20">
        <v>0.15</v>
      </c>
    </row>
    <row r="43" spans="2:19" ht="15.75">
      <c r="C43" s="21">
        <v>0.25</v>
      </c>
    </row>
    <row r="44" spans="2:19" ht="15.75">
      <c r="C44" s="23">
        <v>0.35</v>
      </c>
    </row>
    <row r="46" spans="2:19" ht="15" thickBot="1"/>
    <row r="47" spans="2:19" ht="16.5" thickBot="1">
      <c r="B47" s="41"/>
      <c r="C47" s="42">
        <v>1398</v>
      </c>
      <c r="D47" s="42">
        <v>1397</v>
      </c>
      <c r="E47" s="42">
        <v>1399</v>
      </c>
      <c r="G47" s="43"/>
      <c r="H47" s="44">
        <v>1398</v>
      </c>
      <c r="I47" s="44">
        <v>1397</v>
      </c>
      <c r="J47" s="44">
        <v>1399</v>
      </c>
      <c r="L47" s="45"/>
      <c r="M47" s="46">
        <v>98</v>
      </c>
      <c r="N47" s="46">
        <v>97</v>
      </c>
      <c r="O47" s="46">
        <v>99</v>
      </c>
      <c r="P47" s="47"/>
      <c r="Q47" s="47">
        <v>1398</v>
      </c>
      <c r="R47" s="47">
        <v>1397</v>
      </c>
      <c r="S47" s="47">
        <v>1399</v>
      </c>
    </row>
    <row r="48" spans="2:19" ht="18.75" thickBot="1">
      <c r="B48" s="48">
        <f>G48*1000000</f>
        <v>23000000</v>
      </c>
      <c r="C48" s="48"/>
      <c r="D48" s="48">
        <f>I48*1000000</f>
        <v>0</v>
      </c>
      <c r="E48" s="48">
        <f>J48*1000000</f>
        <v>0</v>
      </c>
      <c r="G48" s="49">
        <v>23</v>
      </c>
      <c r="H48" s="50"/>
      <c r="I48" s="50">
        <v>0</v>
      </c>
      <c r="J48" s="50"/>
      <c r="L48" s="51">
        <v>23000000</v>
      </c>
      <c r="M48" s="46"/>
      <c r="N48" s="46">
        <v>1</v>
      </c>
      <c r="O48" s="46"/>
      <c r="P48" s="47">
        <f t="shared" ref="P48:Q63" si="5">L48/1000000</f>
        <v>23</v>
      </c>
      <c r="Q48" s="47"/>
      <c r="R48" s="47"/>
      <c r="S48" s="47"/>
    </row>
    <row r="49" spans="2:21" ht="18.75" thickBot="1">
      <c r="B49" s="48">
        <f t="shared" ref="B49:C68" si="6">G49*1000000</f>
        <v>24000000</v>
      </c>
      <c r="C49" s="48"/>
      <c r="D49" s="48">
        <f t="shared" ref="D49:E68" si="7">I49*1000000</f>
        <v>100000</v>
      </c>
      <c r="E49" s="48">
        <f t="shared" si="7"/>
        <v>0</v>
      </c>
      <c r="G49" s="49">
        <v>24</v>
      </c>
      <c r="H49" s="50"/>
      <c r="I49" s="50">
        <v>0.1</v>
      </c>
      <c r="J49" s="50"/>
      <c r="L49" s="51">
        <v>25000000</v>
      </c>
      <c r="M49" s="46"/>
      <c r="N49" s="46">
        <v>200000</v>
      </c>
      <c r="O49" s="46"/>
      <c r="P49" s="47">
        <f t="shared" si="5"/>
        <v>25</v>
      </c>
      <c r="Q49" s="47"/>
      <c r="R49" s="47">
        <f t="shared" ref="R49:S63" si="8">N49/1000000</f>
        <v>0.2</v>
      </c>
      <c r="S49" s="47"/>
    </row>
    <row r="50" spans="2:21" ht="18.75" thickBot="1">
      <c r="B50" s="48">
        <f t="shared" si="6"/>
        <v>27000000</v>
      </c>
      <c r="C50" s="48">
        <f t="shared" si="6"/>
        <v>0</v>
      </c>
      <c r="D50" s="48">
        <f t="shared" si="7"/>
        <v>400000</v>
      </c>
      <c r="E50" s="48">
        <f t="shared" si="7"/>
        <v>0</v>
      </c>
      <c r="G50" s="49">
        <v>27</v>
      </c>
      <c r="H50" s="50">
        <v>0</v>
      </c>
      <c r="I50" s="50">
        <v>0.4</v>
      </c>
      <c r="J50" s="50"/>
      <c r="L50" s="51">
        <v>27000000</v>
      </c>
      <c r="M50" s="46">
        <v>1</v>
      </c>
      <c r="N50" s="46">
        <v>400000</v>
      </c>
      <c r="O50" s="46"/>
      <c r="P50" s="47">
        <f t="shared" si="5"/>
        <v>27</v>
      </c>
      <c r="Q50" s="47"/>
      <c r="R50" s="47">
        <f t="shared" si="8"/>
        <v>0.4</v>
      </c>
      <c r="S50" s="47"/>
    </row>
    <row r="51" spans="2:21" ht="18.75" thickBot="1">
      <c r="B51" s="48"/>
      <c r="C51" s="48"/>
      <c r="D51" s="48"/>
      <c r="E51" s="48"/>
      <c r="G51" s="49"/>
      <c r="H51" s="50"/>
      <c r="I51" s="50"/>
      <c r="J51" s="50"/>
      <c r="L51" s="51">
        <v>30000000</v>
      </c>
      <c r="M51" s="46">
        <v>250000</v>
      </c>
      <c r="N51" s="46">
        <v>700000</v>
      </c>
      <c r="O51" s="46">
        <v>1</v>
      </c>
      <c r="P51" s="47">
        <f t="shared" si="5"/>
        <v>30</v>
      </c>
      <c r="Q51" s="47">
        <f t="shared" si="5"/>
        <v>0.25</v>
      </c>
      <c r="R51" s="47">
        <f t="shared" si="8"/>
        <v>0.7</v>
      </c>
      <c r="S51" s="47"/>
    </row>
    <row r="52" spans="2:21" ht="18.75" thickBot="1">
      <c r="B52" s="48"/>
      <c r="C52" s="48"/>
      <c r="D52" s="48"/>
      <c r="E52" s="48"/>
      <c r="G52" s="49"/>
      <c r="H52" s="50"/>
      <c r="I52" s="50"/>
      <c r="J52" s="50"/>
      <c r="L52" s="51">
        <v>33000000</v>
      </c>
      <c r="M52" s="46">
        <v>550000</v>
      </c>
      <c r="N52" s="46">
        <v>1000000</v>
      </c>
      <c r="O52" s="46">
        <v>300000</v>
      </c>
      <c r="P52" s="47">
        <f t="shared" si="5"/>
        <v>33</v>
      </c>
      <c r="Q52" s="47">
        <f t="shared" si="5"/>
        <v>0.55000000000000004</v>
      </c>
      <c r="R52" s="47">
        <f t="shared" si="8"/>
        <v>1</v>
      </c>
      <c r="S52" s="47">
        <f t="shared" si="8"/>
        <v>0.3</v>
      </c>
    </row>
    <row r="53" spans="2:21" ht="18.75" thickBot="1">
      <c r="B53" s="48">
        <f t="shared" si="6"/>
        <v>28000000</v>
      </c>
      <c r="C53" s="48">
        <f t="shared" si="6"/>
        <v>50000</v>
      </c>
      <c r="D53" s="48">
        <f t="shared" si="7"/>
        <v>500000</v>
      </c>
      <c r="E53" s="48">
        <f t="shared" si="7"/>
        <v>0</v>
      </c>
      <c r="G53" s="49">
        <v>28</v>
      </c>
      <c r="H53" s="50">
        <v>0.05</v>
      </c>
      <c r="I53" s="50">
        <v>0.5</v>
      </c>
      <c r="J53" s="50"/>
      <c r="L53" s="51">
        <v>68750000</v>
      </c>
      <c r="M53" s="46">
        <v>4125000</v>
      </c>
      <c r="N53" s="46">
        <v>4575000</v>
      </c>
      <c r="O53" s="46">
        <v>3875000</v>
      </c>
      <c r="P53" s="47">
        <f t="shared" si="5"/>
        <v>68.75</v>
      </c>
      <c r="Q53" s="47">
        <f t="shared" si="5"/>
        <v>4.125</v>
      </c>
      <c r="R53" s="47">
        <f t="shared" si="8"/>
        <v>4.5750000000000002</v>
      </c>
      <c r="S53" s="47">
        <f t="shared" si="8"/>
        <v>3.875</v>
      </c>
      <c r="U53" s="46"/>
    </row>
    <row r="54" spans="2:21" ht="18.75" thickBot="1">
      <c r="B54" s="48">
        <f t="shared" si="6"/>
        <v>30000000</v>
      </c>
      <c r="C54" s="48">
        <f t="shared" si="6"/>
        <v>250000</v>
      </c>
      <c r="D54" s="48">
        <f t="shared" si="7"/>
        <v>700000</v>
      </c>
      <c r="E54" s="48">
        <f t="shared" si="7"/>
        <v>0</v>
      </c>
      <c r="G54" s="49">
        <v>30</v>
      </c>
      <c r="H54" s="50">
        <v>0.25</v>
      </c>
      <c r="I54" s="50">
        <v>0.7</v>
      </c>
      <c r="J54" s="50">
        <v>0</v>
      </c>
      <c r="L54" s="51">
        <v>77750000</v>
      </c>
      <c r="M54" s="46">
        <v>5475000</v>
      </c>
      <c r="N54" s="46">
        <v>5475000</v>
      </c>
      <c r="O54" s="46">
        <v>4912500</v>
      </c>
      <c r="P54" s="47">
        <f t="shared" si="5"/>
        <v>77.75</v>
      </c>
      <c r="Q54" s="47">
        <f t="shared" si="5"/>
        <v>5.4749999999999996</v>
      </c>
      <c r="R54" s="47">
        <f t="shared" si="8"/>
        <v>5.4749999999999996</v>
      </c>
      <c r="S54" s="47">
        <f t="shared" si="8"/>
        <v>4.9124999999999996</v>
      </c>
    </row>
    <row r="55" spans="2:21" ht="18.75" thickBot="1">
      <c r="B55" s="48">
        <f t="shared" si="6"/>
        <v>35000000</v>
      </c>
      <c r="C55" s="48">
        <f t="shared" si="6"/>
        <v>750000</v>
      </c>
      <c r="D55" s="48">
        <f t="shared" si="7"/>
        <v>1200000</v>
      </c>
      <c r="E55" s="48">
        <f t="shared" si="7"/>
        <v>500000</v>
      </c>
      <c r="G55" s="49">
        <v>35</v>
      </c>
      <c r="H55" s="50">
        <v>0.75</v>
      </c>
      <c r="I55" s="50">
        <v>1.2</v>
      </c>
      <c r="J55" s="50">
        <v>0.5</v>
      </c>
      <c r="L55" s="51">
        <v>92000000</v>
      </c>
      <c r="M55" s="46">
        <v>7612500</v>
      </c>
      <c r="N55" s="46">
        <v>6900000</v>
      </c>
      <c r="O55" s="46">
        <v>7050000</v>
      </c>
      <c r="P55" s="47">
        <f t="shared" si="5"/>
        <v>92</v>
      </c>
      <c r="Q55" s="47">
        <f t="shared" si="5"/>
        <v>7.6124999999999998</v>
      </c>
      <c r="R55" s="47">
        <f t="shared" si="8"/>
        <v>6.9</v>
      </c>
      <c r="S55" s="47">
        <f t="shared" si="8"/>
        <v>7.05</v>
      </c>
    </row>
    <row r="56" spans="2:21" ht="18.75" thickBot="1">
      <c r="B56" s="48">
        <f t="shared" si="6"/>
        <v>40000000</v>
      </c>
      <c r="C56" s="48">
        <f t="shared" si="6"/>
        <v>1250000</v>
      </c>
      <c r="D56" s="48">
        <f t="shared" si="7"/>
        <v>1700000</v>
      </c>
      <c r="E56" s="48">
        <f t="shared" si="7"/>
        <v>1000000</v>
      </c>
      <c r="G56" s="49">
        <v>40</v>
      </c>
      <c r="H56" s="50">
        <v>1.25</v>
      </c>
      <c r="I56" s="50">
        <v>1.7</v>
      </c>
      <c r="J56" s="50">
        <v>1</v>
      </c>
      <c r="L56" s="51">
        <v>96250000</v>
      </c>
      <c r="M56" s="46">
        <v>8250000</v>
      </c>
      <c r="N56" s="46">
        <v>7537500</v>
      </c>
      <c r="O56" s="46">
        <v>7687500</v>
      </c>
      <c r="P56" s="47">
        <f t="shared" si="5"/>
        <v>96.25</v>
      </c>
      <c r="Q56" s="47">
        <f t="shared" si="5"/>
        <v>8.25</v>
      </c>
      <c r="R56" s="47">
        <f t="shared" si="8"/>
        <v>7.5374999999999996</v>
      </c>
      <c r="S56" s="47">
        <f t="shared" si="8"/>
        <v>7.6875</v>
      </c>
    </row>
    <row r="57" spans="2:21" ht="18.75" thickBot="1">
      <c r="B57" s="48">
        <f t="shared" si="6"/>
        <v>41250000</v>
      </c>
      <c r="C57" s="48">
        <f t="shared" si="6"/>
        <v>1375000</v>
      </c>
      <c r="D57" s="48">
        <f t="shared" si="7"/>
        <v>1822500</v>
      </c>
      <c r="E57" s="48">
        <f t="shared" si="7"/>
        <v>1000000</v>
      </c>
      <c r="G57" s="49">
        <v>41.25</v>
      </c>
      <c r="H57" s="50">
        <v>1.375</v>
      </c>
      <c r="I57" s="50">
        <v>1.8225</v>
      </c>
      <c r="J57" s="50">
        <v>1</v>
      </c>
      <c r="L57" s="51">
        <v>115000000</v>
      </c>
      <c r="M57" s="46">
        <v>12000000</v>
      </c>
      <c r="N57" s="46">
        <v>10350000</v>
      </c>
      <c r="O57" s="46">
        <v>11000000</v>
      </c>
      <c r="P57" s="47">
        <f t="shared" si="5"/>
        <v>115</v>
      </c>
      <c r="Q57" s="47">
        <f t="shared" si="5"/>
        <v>12</v>
      </c>
      <c r="R57" s="47">
        <f t="shared" si="8"/>
        <v>10.35</v>
      </c>
      <c r="S57" s="47">
        <f t="shared" si="8"/>
        <v>11</v>
      </c>
    </row>
    <row r="58" spans="2:21" ht="18.75" thickBot="1">
      <c r="B58" s="48">
        <f t="shared" si="6"/>
        <v>45000000</v>
      </c>
      <c r="C58" s="48">
        <f t="shared" si="6"/>
        <v>1937500</v>
      </c>
      <c r="D58" s="48">
        <f t="shared" si="7"/>
        <v>2200000</v>
      </c>
      <c r="E58" s="48">
        <v>1500000</v>
      </c>
      <c r="G58" s="49">
        <v>45</v>
      </c>
      <c r="H58" s="50">
        <v>1.9375</v>
      </c>
      <c r="I58" s="50">
        <v>2.2000000000000002</v>
      </c>
      <c r="J58" s="52" t="s">
        <v>17</v>
      </c>
      <c r="L58" s="51">
        <v>137500000</v>
      </c>
      <c r="M58" s="46">
        <v>16500000</v>
      </c>
      <c r="N58" s="46">
        <v>15975000</v>
      </c>
      <c r="O58" s="46">
        <v>15500000</v>
      </c>
      <c r="P58" s="47">
        <f t="shared" si="5"/>
        <v>137.5</v>
      </c>
      <c r="Q58" s="47">
        <f t="shared" si="5"/>
        <v>16.5</v>
      </c>
      <c r="R58" s="47">
        <f t="shared" si="8"/>
        <v>15.975</v>
      </c>
      <c r="S58" s="47">
        <f t="shared" si="8"/>
        <v>15.5</v>
      </c>
    </row>
    <row r="59" spans="2:21" ht="18.75" thickBot="1">
      <c r="B59" s="48">
        <f t="shared" si="6"/>
        <v>50000000</v>
      </c>
      <c r="C59" s="48">
        <f t="shared" si="6"/>
        <v>2687500</v>
      </c>
      <c r="D59" s="48">
        <f t="shared" si="7"/>
        <v>2700000</v>
      </c>
      <c r="E59" s="48">
        <f t="shared" si="7"/>
        <v>2000000</v>
      </c>
      <c r="G59" s="49">
        <v>50</v>
      </c>
      <c r="H59" s="50">
        <v>2.6875</v>
      </c>
      <c r="I59" s="50">
        <v>2.7</v>
      </c>
      <c r="J59" s="50">
        <v>2</v>
      </c>
      <c r="L59" s="51">
        <v>161000000</v>
      </c>
      <c r="M59" s="46">
        <v>22375000</v>
      </c>
      <c r="N59" s="46">
        <v>21850000</v>
      </c>
      <c r="O59" s="46">
        <v>20750000</v>
      </c>
      <c r="P59" s="47">
        <f t="shared" si="5"/>
        <v>161</v>
      </c>
      <c r="Q59" s="47">
        <f t="shared" si="5"/>
        <v>22.375</v>
      </c>
      <c r="R59" s="47">
        <f t="shared" si="8"/>
        <v>21.85</v>
      </c>
      <c r="S59" s="47">
        <f t="shared" si="8"/>
        <v>20.75</v>
      </c>
    </row>
    <row r="60" spans="2:21" ht="18.75" thickBot="1">
      <c r="B60" s="48">
        <f t="shared" si="6"/>
        <v>55000000</v>
      </c>
      <c r="C60" s="48">
        <f t="shared" si="6"/>
        <v>3437500</v>
      </c>
      <c r="D60" s="48">
        <f t="shared" si="7"/>
        <v>3200000</v>
      </c>
      <c r="E60" s="48">
        <v>2500000</v>
      </c>
      <c r="G60" s="49">
        <v>55</v>
      </c>
      <c r="H60" s="50">
        <v>3.4375</v>
      </c>
      <c r="I60" s="50">
        <v>3.2</v>
      </c>
      <c r="J60" s="50" t="s">
        <v>18</v>
      </c>
      <c r="L60" s="51">
        <v>166250000</v>
      </c>
      <c r="M60" s="46">
        <v>23687500</v>
      </c>
      <c r="N60" s="46">
        <v>23687500</v>
      </c>
      <c r="O60" s="46">
        <v>22062500</v>
      </c>
      <c r="P60" s="47">
        <f t="shared" si="5"/>
        <v>166.25</v>
      </c>
      <c r="Q60" s="47">
        <f t="shared" si="5"/>
        <v>23.6875</v>
      </c>
      <c r="R60" s="47">
        <f t="shared" si="8"/>
        <v>23.6875</v>
      </c>
      <c r="S60" s="47">
        <f t="shared" si="8"/>
        <v>22.0625</v>
      </c>
    </row>
    <row r="61" spans="2:21" ht="18.75" thickBot="1">
      <c r="B61" s="48">
        <f t="shared" si="6"/>
        <v>68750000</v>
      </c>
      <c r="C61" s="48">
        <f t="shared" si="6"/>
        <v>5500000</v>
      </c>
      <c r="D61" s="48">
        <f t="shared" si="7"/>
        <v>4575000</v>
      </c>
      <c r="E61" s="48">
        <v>3900000</v>
      </c>
      <c r="G61" s="49">
        <v>68.75</v>
      </c>
      <c r="H61" s="50">
        <v>5.5</v>
      </c>
      <c r="I61" s="50">
        <v>4.5750000000000002</v>
      </c>
      <c r="J61" s="50" t="s">
        <v>19</v>
      </c>
      <c r="L61" s="51">
        <v>192500000</v>
      </c>
      <c r="M61" s="46">
        <v>30250000</v>
      </c>
      <c r="N61" s="46">
        <v>32875000</v>
      </c>
      <c r="O61" s="46">
        <v>28625000</v>
      </c>
      <c r="P61" s="47">
        <f t="shared" si="5"/>
        <v>192.5</v>
      </c>
      <c r="Q61" s="47">
        <f t="shared" si="5"/>
        <v>30.25</v>
      </c>
      <c r="R61" s="47">
        <f t="shared" si="8"/>
        <v>32.875</v>
      </c>
      <c r="S61" s="47">
        <f t="shared" si="8"/>
        <v>28.625</v>
      </c>
    </row>
    <row r="62" spans="2:21" ht="18.75" thickBot="1">
      <c r="B62" s="48">
        <f t="shared" si="6"/>
        <v>92000000</v>
      </c>
      <c r="C62" s="48">
        <f t="shared" si="6"/>
        <v>10150000</v>
      </c>
      <c r="D62" s="48">
        <f t="shared" si="7"/>
        <v>6900000</v>
      </c>
      <c r="E62" s="48">
        <v>70500000</v>
      </c>
      <c r="G62" s="49">
        <v>92</v>
      </c>
      <c r="H62" s="50">
        <v>10.15</v>
      </c>
      <c r="I62" s="50">
        <v>6.9</v>
      </c>
      <c r="J62" s="50" t="s">
        <v>20</v>
      </c>
      <c r="L62" s="51">
        <v>210000000</v>
      </c>
      <c r="M62" s="46">
        <v>36375000</v>
      </c>
      <c r="N62" s="46">
        <v>39000000</v>
      </c>
      <c r="O62" s="46">
        <v>33000000</v>
      </c>
      <c r="P62" s="47">
        <f t="shared" si="5"/>
        <v>210</v>
      </c>
      <c r="Q62" s="47">
        <f t="shared" si="5"/>
        <v>36.375</v>
      </c>
      <c r="R62" s="47">
        <f t="shared" si="8"/>
        <v>39</v>
      </c>
      <c r="S62" s="47">
        <f t="shared" si="8"/>
        <v>33</v>
      </c>
    </row>
    <row r="63" spans="2:21" ht="18.75" thickBot="1">
      <c r="B63" s="48">
        <f t="shared" si="6"/>
        <v>110000000</v>
      </c>
      <c r="C63" s="48">
        <f t="shared" si="6"/>
        <v>13750000</v>
      </c>
      <c r="D63" s="48">
        <f t="shared" si="7"/>
        <v>9600000</v>
      </c>
      <c r="E63" s="48">
        <f t="shared" si="7"/>
        <v>10000000</v>
      </c>
      <c r="G63" s="49">
        <v>110</v>
      </c>
      <c r="H63" s="50">
        <v>13.75</v>
      </c>
      <c r="I63" s="50">
        <v>9.6</v>
      </c>
      <c r="J63" s="50">
        <v>10</v>
      </c>
      <c r="L63" s="51">
        <v>230000000</v>
      </c>
      <c r="M63" s="46">
        <v>43375000</v>
      </c>
      <c r="N63" s="46">
        <v>46000000</v>
      </c>
      <c r="O63" s="46">
        <v>38000000</v>
      </c>
      <c r="P63" s="47">
        <f t="shared" si="5"/>
        <v>230</v>
      </c>
      <c r="Q63" s="47">
        <f t="shared" si="5"/>
        <v>43.375</v>
      </c>
      <c r="R63" s="47">
        <f t="shared" si="8"/>
        <v>46</v>
      </c>
      <c r="S63" s="47">
        <f t="shared" si="8"/>
        <v>38</v>
      </c>
    </row>
    <row r="64" spans="2:21" ht="18.75" thickBot="1">
      <c r="B64" s="48">
        <f t="shared" si="6"/>
        <v>115000000</v>
      </c>
      <c r="C64" s="48">
        <f t="shared" si="6"/>
        <v>15000000</v>
      </c>
      <c r="D64" s="48">
        <f t="shared" si="7"/>
        <v>10350000</v>
      </c>
      <c r="E64" s="48">
        <f t="shared" si="7"/>
        <v>11000000</v>
      </c>
      <c r="G64" s="49">
        <v>115</v>
      </c>
      <c r="H64" s="50">
        <v>15</v>
      </c>
      <c r="I64" s="50">
        <v>10.35</v>
      </c>
      <c r="J64" s="50">
        <v>11</v>
      </c>
    </row>
    <row r="65" spans="2:16" ht="18.75" thickBot="1">
      <c r="B65" s="48">
        <f t="shared" si="6"/>
        <v>161000000</v>
      </c>
      <c r="C65" s="48">
        <f t="shared" si="6"/>
        <v>26500000</v>
      </c>
      <c r="D65" s="48">
        <f t="shared" si="7"/>
        <v>21850000</v>
      </c>
      <c r="E65" s="48">
        <v>20750000</v>
      </c>
      <c r="G65" s="49">
        <v>161</v>
      </c>
      <c r="H65" s="50">
        <v>26.5</v>
      </c>
      <c r="I65" s="50">
        <v>21.85</v>
      </c>
      <c r="J65" s="50" t="s">
        <v>21</v>
      </c>
    </row>
    <row r="66" spans="2:16" ht="18.75" thickBot="1">
      <c r="B66" s="48">
        <f t="shared" si="6"/>
        <v>165000000</v>
      </c>
      <c r="C66" s="48">
        <f t="shared" si="6"/>
        <v>27500000</v>
      </c>
      <c r="D66" s="48">
        <f t="shared" si="7"/>
        <v>23250000</v>
      </c>
      <c r="E66" s="48">
        <v>21750000</v>
      </c>
      <c r="G66" s="49">
        <v>165</v>
      </c>
      <c r="H66" s="50">
        <v>27.5</v>
      </c>
      <c r="I66" s="50">
        <v>23.25</v>
      </c>
      <c r="J66" s="50" t="s">
        <v>22</v>
      </c>
    </row>
    <row r="67" spans="2:16" ht="18.75" thickBot="1">
      <c r="B67" s="48">
        <f t="shared" si="6"/>
        <v>180000000</v>
      </c>
      <c r="C67" s="48">
        <f t="shared" si="6"/>
        <v>32750000</v>
      </c>
      <c r="D67" s="48">
        <f t="shared" si="7"/>
        <v>28500000</v>
      </c>
      <c r="E67" s="48">
        <v>25500000</v>
      </c>
      <c r="G67" s="49">
        <v>180</v>
      </c>
      <c r="H67" s="50">
        <v>32.75</v>
      </c>
      <c r="I67" s="50">
        <v>28.5</v>
      </c>
      <c r="J67" s="50" t="s">
        <v>23</v>
      </c>
    </row>
    <row r="68" spans="2:16" ht="18.75" thickBot="1">
      <c r="B68" s="48">
        <f t="shared" si="6"/>
        <v>230000000</v>
      </c>
      <c r="C68" s="48">
        <f t="shared" si="6"/>
        <v>50250000</v>
      </c>
      <c r="D68" s="48">
        <f t="shared" si="7"/>
        <v>46000000</v>
      </c>
      <c r="E68" s="48">
        <f t="shared" si="7"/>
        <v>38000000</v>
      </c>
      <c r="G68" s="49">
        <v>230</v>
      </c>
      <c r="H68" s="50">
        <v>50.25</v>
      </c>
      <c r="I68" s="50">
        <v>46</v>
      </c>
      <c r="J68" s="50">
        <v>38</v>
      </c>
    </row>
    <row r="73" spans="2:16" ht="12" customHeight="1"/>
    <row r="74" spans="2:16" ht="41.25" customHeight="1">
      <c r="B74" s="102" t="s">
        <v>24</v>
      </c>
      <c r="C74" s="102"/>
      <c r="D74" s="102"/>
      <c r="E74" s="102"/>
      <c r="F74" s="102"/>
      <c r="G74" s="102"/>
      <c r="H74" s="102"/>
      <c r="I74" s="102"/>
      <c r="J74" s="102"/>
      <c r="K74" s="102"/>
      <c r="L74" s="102"/>
    </row>
    <row r="76" spans="2:16" ht="26.25">
      <c r="B76" s="103" t="s">
        <v>25</v>
      </c>
      <c r="C76" s="103"/>
      <c r="D76" s="103"/>
      <c r="E76" s="103"/>
      <c r="F76" s="103"/>
      <c r="G76" s="103"/>
      <c r="H76" s="103"/>
      <c r="I76" s="103"/>
      <c r="J76" s="103"/>
      <c r="K76" s="103"/>
      <c r="L76" s="103"/>
      <c r="M76" s="103"/>
      <c r="N76" s="103"/>
      <c r="O76" s="103"/>
      <c r="P76" s="103"/>
    </row>
    <row r="78" spans="2:16" ht="26.25">
      <c r="B78" s="103" t="s">
        <v>26</v>
      </c>
      <c r="C78" s="103"/>
      <c r="D78" s="103"/>
      <c r="E78" s="103"/>
      <c r="F78" s="103"/>
      <c r="G78" s="103"/>
      <c r="H78" s="103"/>
      <c r="I78" s="103"/>
      <c r="J78" s="103"/>
      <c r="K78" s="103"/>
      <c r="L78" s="103"/>
      <c r="M78" s="103"/>
      <c r="N78" s="103"/>
      <c r="O78" s="103"/>
      <c r="P78" s="103"/>
    </row>
    <row r="80" spans="2:16" ht="26.25">
      <c r="B80" s="103" t="s">
        <v>27</v>
      </c>
      <c r="C80" s="103"/>
      <c r="D80" s="103"/>
      <c r="E80" s="103"/>
      <c r="F80" s="103"/>
      <c r="G80" s="103"/>
      <c r="H80" s="103"/>
      <c r="I80" s="103"/>
      <c r="J80" s="103"/>
      <c r="K80" s="103"/>
      <c r="L80" s="103"/>
      <c r="M80" s="103"/>
      <c r="N80" s="103"/>
      <c r="O80" s="103"/>
      <c r="P80" s="103"/>
    </row>
    <row r="81" spans="2:16" ht="26.25">
      <c r="B81" s="103" t="s">
        <v>28</v>
      </c>
      <c r="C81" s="103"/>
      <c r="D81" s="103"/>
      <c r="E81" s="103"/>
      <c r="F81" s="103"/>
      <c r="G81" s="103"/>
      <c r="H81" s="103"/>
      <c r="I81" s="103"/>
      <c r="J81" s="103"/>
      <c r="K81" s="103"/>
      <c r="L81" s="103"/>
      <c r="M81" s="103"/>
      <c r="N81" s="103"/>
      <c r="O81" s="103"/>
      <c r="P81" s="103"/>
    </row>
    <row r="82" spans="2:16" ht="15">
      <c r="B82" s="53"/>
    </row>
  </sheetData>
  <mergeCells count="5">
    <mergeCell ref="B74:L74"/>
    <mergeCell ref="B76:P76"/>
    <mergeCell ref="B78:P78"/>
    <mergeCell ref="B80:P80"/>
    <mergeCell ref="B81:P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G29"/>
  <sheetViews>
    <sheetView showGridLines="0" showRowColHeaders="0" rightToLeft="1" tabSelected="1" zoomScale="80" zoomScaleNormal="80" workbookViewId="0">
      <selection activeCell="B1" sqref="B1:F1"/>
    </sheetView>
  </sheetViews>
  <sheetFormatPr defaultRowHeight="14.25"/>
  <cols>
    <col min="1" max="1" width="4.625" style="7" customWidth="1"/>
    <col min="2" max="2" width="38.625" style="7" customWidth="1"/>
    <col min="3" max="3" width="17.625" style="7" customWidth="1"/>
    <col min="4" max="4" width="4.375" style="7" customWidth="1"/>
    <col min="5" max="5" width="38.625" style="7" customWidth="1"/>
    <col min="6" max="6" width="17.625" style="7" customWidth="1"/>
    <col min="7" max="7" width="19.875" style="7" customWidth="1"/>
    <col min="8" max="8" width="12.125" style="7" customWidth="1"/>
    <col min="9" max="16384" width="9" style="7"/>
  </cols>
  <sheetData>
    <row r="1" spans="1:6" ht="55.5" customHeight="1">
      <c r="B1" s="107" t="s">
        <v>51</v>
      </c>
      <c r="C1" s="107"/>
      <c r="D1" s="107"/>
      <c r="E1" s="107"/>
      <c r="F1" s="107"/>
    </row>
    <row r="2" spans="1:6" ht="18">
      <c r="B2" s="108" t="s">
        <v>30</v>
      </c>
      <c r="C2" s="108"/>
      <c r="D2" s="108"/>
      <c r="E2" s="108"/>
      <c r="F2" s="108"/>
    </row>
    <row r="3" spans="1:6" ht="32.25" customHeight="1" thickBot="1">
      <c r="B3" s="112" t="s">
        <v>48</v>
      </c>
      <c r="C3" s="112"/>
      <c r="D3" s="112"/>
      <c r="E3" s="112"/>
      <c r="F3" s="112"/>
    </row>
    <row r="4" spans="1:6" ht="35.25" customHeight="1" thickTop="1" thickBot="1">
      <c r="B4" s="84" t="s">
        <v>49</v>
      </c>
      <c r="C4" s="83">
        <v>0</v>
      </c>
      <c r="D4" s="109"/>
      <c r="E4" s="110"/>
      <c r="F4" s="110"/>
    </row>
    <row r="5" spans="1:6" ht="11.25" customHeight="1" thickTop="1">
      <c r="B5" s="94"/>
      <c r="C5" s="95"/>
      <c r="D5" s="43"/>
      <c r="E5" s="63"/>
      <c r="F5" s="63"/>
    </row>
    <row r="6" spans="1:6" ht="26.1" customHeight="1">
      <c r="A6" s="96"/>
      <c r="B6" s="85" t="s">
        <v>35</v>
      </c>
      <c r="C6" s="97" t="s">
        <v>36</v>
      </c>
      <c r="D6" s="68"/>
      <c r="E6" s="68"/>
      <c r="F6" s="68"/>
    </row>
    <row r="7" spans="1:6" ht="26.1" customHeight="1">
      <c r="A7" s="96"/>
      <c r="B7" s="73" t="s">
        <v>38</v>
      </c>
      <c r="C7" s="98">
        <f>C4</f>
        <v>0</v>
      </c>
      <c r="D7" s="68"/>
      <c r="E7" s="43"/>
      <c r="F7" s="43"/>
    </row>
    <row r="8" spans="1:6" ht="26.1" customHeight="1">
      <c r="A8" s="96"/>
      <c r="B8" s="69" t="s">
        <v>39</v>
      </c>
      <c r="C8" s="70">
        <f>'1400'!O6</f>
        <v>0</v>
      </c>
      <c r="D8" s="68"/>
      <c r="E8" s="113" t="s">
        <v>43</v>
      </c>
      <c r="F8" s="113"/>
    </row>
    <row r="9" spans="1:6" ht="26.1" customHeight="1">
      <c r="A9" s="96"/>
      <c r="B9" s="71" t="s">
        <v>41</v>
      </c>
      <c r="C9" s="72">
        <f>C7-C8</f>
        <v>0</v>
      </c>
      <c r="D9" s="68"/>
      <c r="E9" s="105" t="s">
        <v>50</v>
      </c>
      <c r="F9" s="105"/>
    </row>
    <row r="10" spans="1:6" ht="26.1" customHeight="1">
      <c r="A10" s="96"/>
      <c r="B10" s="82"/>
      <c r="C10" s="82"/>
      <c r="D10" s="68"/>
      <c r="E10" s="106" t="s">
        <v>32</v>
      </c>
      <c r="F10" s="106"/>
    </row>
    <row r="11" spans="1:6" ht="26.1" customHeight="1">
      <c r="A11" s="96"/>
      <c r="B11" s="95"/>
      <c r="C11" s="95"/>
      <c r="D11" s="68"/>
      <c r="E11" s="111" t="s">
        <v>31</v>
      </c>
      <c r="F11" s="111"/>
    </row>
    <row r="12" spans="1:6" ht="4.5" customHeight="1">
      <c r="A12" s="96"/>
      <c r="B12" s="95"/>
      <c r="C12" s="95"/>
      <c r="D12" s="68"/>
      <c r="E12" s="99"/>
      <c r="F12" s="43"/>
    </row>
    <row r="13" spans="1:6" ht="26.1" customHeight="1">
      <c r="A13" s="96"/>
      <c r="B13" s="95"/>
      <c r="C13" s="95"/>
      <c r="D13" s="68"/>
      <c r="E13" s="111" t="s">
        <v>33</v>
      </c>
      <c r="F13" s="111"/>
    </row>
    <row r="14" spans="1:6" ht="7.5" customHeight="1">
      <c r="B14" s="104"/>
      <c r="C14" s="104"/>
      <c r="D14" s="68"/>
      <c r="E14" s="86"/>
      <c r="F14" s="68"/>
    </row>
    <row r="15" spans="1:6" ht="22.5">
      <c r="A15" s="96"/>
      <c r="B15" s="74" t="s">
        <v>37</v>
      </c>
      <c r="C15" s="100" t="s">
        <v>36</v>
      </c>
      <c r="D15" s="86"/>
      <c r="E15" s="87" t="s">
        <v>44</v>
      </c>
      <c r="F15" s="88">
        <f>C16-C7</f>
        <v>0</v>
      </c>
    </row>
    <row r="16" spans="1:6" ht="26.1" customHeight="1">
      <c r="A16" s="96"/>
      <c r="B16" s="75" t="s">
        <v>42</v>
      </c>
      <c r="C16" s="101">
        <f>IF(C7&gt;100000000,C7+25000000,C7+(C7*25%))</f>
        <v>0</v>
      </c>
      <c r="D16" s="86"/>
      <c r="E16" s="89" t="s">
        <v>45</v>
      </c>
      <c r="F16" s="90">
        <f>IF(C4=0,0,(F15*100)/C7)</f>
        <v>0</v>
      </c>
    </row>
    <row r="17" spans="1:7" ht="26.1" customHeight="1">
      <c r="A17" s="96"/>
      <c r="B17" s="76" t="s">
        <v>39</v>
      </c>
      <c r="C17" s="77">
        <f>'1400'!G8</f>
        <v>0</v>
      </c>
      <c r="D17" s="86"/>
      <c r="E17" s="87" t="s">
        <v>47</v>
      </c>
      <c r="F17" s="88">
        <f>C18-C9</f>
        <v>0</v>
      </c>
    </row>
    <row r="18" spans="1:7" ht="26.1" customHeight="1">
      <c r="A18" s="96"/>
      <c r="B18" s="78" t="s">
        <v>41</v>
      </c>
      <c r="C18" s="79">
        <f>C16-C17</f>
        <v>0</v>
      </c>
      <c r="D18" s="86"/>
      <c r="E18" s="89" t="s">
        <v>46</v>
      </c>
      <c r="F18" s="91">
        <f>IF(C4=0,0,(F17*100)/C9)</f>
        <v>0</v>
      </c>
    </row>
    <row r="19" spans="1:7" ht="30" customHeight="1">
      <c r="B19" s="43"/>
      <c r="C19" s="43"/>
      <c r="D19" s="68"/>
      <c r="E19" s="92" t="s">
        <v>34</v>
      </c>
      <c r="F19" s="93" t="s">
        <v>40</v>
      </c>
    </row>
    <row r="20" spans="1:7" ht="42.75" customHeight="1">
      <c r="C20" s="80"/>
      <c r="D20" s="68"/>
      <c r="G20" s="64"/>
    </row>
    <row r="21" spans="1:7" ht="9" customHeight="1"/>
    <row r="22" spans="1:7" ht="35.25" customHeight="1">
      <c r="C22" s="81"/>
      <c r="D22" s="65"/>
      <c r="G22" s="64"/>
    </row>
    <row r="23" spans="1:7" ht="36.75" customHeight="1"/>
    <row r="24" spans="1:7" ht="7.5" customHeight="1">
      <c r="B24" s="62"/>
      <c r="C24" s="62"/>
      <c r="D24" s="66"/>
      <c r="E24" s="67"/>
      <c r="F24" s="62"/>
    </row>
    <row r="28" spans="1:7">
      <c r="D28" s="62"/>
      <c r="E28" s="62"/>
    </row>
    <row r="29" spans="1:7">
      <c r="D29" s="62"/>
    </row>
  </sheetData>
  <sheetProtection algorithmName="SHA-512" hashValue="XC+ffzsxVxA2Td2ufM/Xx7oNtUFifdSIP1Lt2en7pQWVjVota7BiakIMbgurxTTcZ+BLCnUxMYFDycbyADDOVA==" saltValue="emy3o5TBfRQ+7AzcYT2TVA==" spinCount="100000" sheet="1" formatCells="0" formatColumns="0" formatRows="0" insertColumns="0" insertRows="0" insertHyperlinks="0" deleteColumns="0" deleteRows="0" sort="0" autoFilter="0" pivotTables="0"/>
  <mergeCells count="10">
    <mergeCell ref="B14:C14"/>
    <mergeCell ref="E9:F9"/>
    <mergeCell ref="E10:F10"/>
    <mergeCell ref="B1:F1"/>
    <mergeCell ref="B2:F2"/>
    <mergeCell ref="D4:F4"/>
    <mergeCell ref="E11:F11"/>
    <mergeCell ref="E13:F13"/>
    <mergeCell ref="B3:F3"/>
    <mergeCell ref="E8:F8"/>
  </mergeCells>
  <dataValidations xWindow="310" yWindow="300" count="2">
    <dataValidation type="whole" allowBlank="1" showErrorMessage="1" errorTitle="اخطار" error="ععدی بزرگتر از صفر وارد نمایید" sqref="C7">
      <formula1>0</formula1>
      <formula2>100000000000000000000</formula2>
    </dataValidation>
    <dataValidation type="whole" allowBlank="1" showInputMessage="1" showErrorMessage="1" errorTitle="اخطار" error="لطفا مجموع ارقام ریالی آخرین حکم کارگزینی (قرارداد) سال 99 خود را وارد نمایید" promptTitle="توجه" prompt="لطفا در این قسمت مجموع حقوق و مزایای خود را بر اساس آخرین حکم (قرارداد) سال 1399 به ریال وارد نمایید." sqref="C4">
      <formula1>0</formula1>
      <formula2>100000000000000000000</formula2>
    </dataValidation>
  </dataValidations>
  <hyperlinks>
    <hyperlink ref="E13:F13" r:id="rId1" display="پست الکترونیکی (Email)"/>
    <hyperlink ref="E11:F11" r:id="rId2" display="اینستاگرام (instagram)"/>
    <hyperlink ref="B2:F2" r:id="rId3" display="تهیه و تنظیم : صیاح الدین شهدی"/>
    <hyperlink ref="E8" r:id="rId4" display="https://shenasname.ir/"/>
    <hyperlink ref="E9:F9" r:id="rId5" display="تهیه و تنظیم: صیاح الدین شهدی"/>
    <hyperlink ref="E10:F10" r:id="rId6" display="کارشناس  امور اداری و کارگزینی"/>
  </hyperlinks>
  <printOptions horizontalCentered="1"/>
  <pageMargins left="0.7" right="0.7" top="1.5" bottom="1.5" header="0.3" footer="0.3"/>
  <pageSetup paperSize="9" scale="66" orientation="portrait" r:id="rId7"/>
  <colBreaks count="1" manualBreakCount="1">
    <brk id="6" max="1048575" man="1"/>
  </col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افزایش حقوق 1400</vt:lpstr>
      <vt:lpstr>'افزایش حقوق 1400'!Print_Area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Zhowan</dc:creator>
  <cp:lastModifiedBy>Hamid</cp:lastModifiedBy>
  <cp:lastPrinted>2021-03-05T16:48:33Z</cp:lastPrinted>
  <dcterms:created xsi:type="dcterms:W3CDTF">2021-03-04T21:10:19Z</dcterms:created>
  <dcterms:modified xsi:type="dcterms:W3CDTF">2021-03-12T18:46:32Z</dcterms:modified>
</cp:coreProperties>
</file>